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1 압구정초\03.용역계약\01.방과후학교\2025\공고\"/>
    </mc:Choice>
  </mc:AlternateContent>
  <xr:revisionPtr revIDLastSave="0" documentId="13_ncr:1_{F657840D-0CB2-4609-869F-DB35CF40A144}" xr6:coauthVersionLast="36" xr6:coauthVersionMax="47" xr10:uidLastSave="{00000000-0000-0000-0000-000000000000}"/>
  <bookViews>
    <workbookView xWindow="4740" yWindow="1830" windowWidth="24690" windowHeight="13170" xr2:uid="{00000000-000D-0000-FFFF-FFFF00000000}"/>
  </bookViews>
  <sheets>
    <sheet name="세부원가내역서(선택형)" sheetId="4" r:id="rId1"/>
    <sheet name="원가계산서(선택형)" sheetId="3" r:id="rId2"/>
    <sheet name="세부원가내역서(맞춤형)" sheetId="5" r:id="rId3"/>
    <sheet name="원가계산서(맞춤형)" sheetId="6" r:id="rId4"/>
    <sheet name="원가계산서(합산)" sheetId="7" r:id="rId5"/>
  </sheets>
  <definedNames>
    <definedName name="_xlnm._FilterDatabase" localSheetId="0" hidden="1">'세부원가내역서(선택형)'!$A$5:$X$66</definedName>
  </definedNames>
  <calcPr calcId="191029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F8" i="7" l="1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16" i="5"/>
  <c r="K16" i="5"/>
  <c r="J34" i="5"/>
  <c r="D16" i="5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L22" i="5" l="1"/>
  <c r="M22" i="5" s="1"/>
  <c r="H22" i="5"/>
  <c r="F22" i="5"/>
  <c r="D22" i="5"/>
  <c r="L21" i="5"/>
  <c r="M21" i="5" s="1"/>
  <c r="H21" i="5"/>
  <c r="F21" i="5"/>
  <c r="D21" i="5"/>
  <c r="L20" i="5"/>
  <c r="H20" i="5"/>
  <c r="F20" i="5"/>
  <c r="D20" i="5"/>
  <c r="L19" i="5"/>
  <c r="H19" i="5"/>
  <c r="F19" i="5"/>
  <c r="D19" i="5"/>
  <c r="L18" i="5"/>
  <c r="M18" i="5" s="1"/>
  <c r="H18" i="5"/>
  <c r="F18" i="5"/>
  <c r="D18" i="5"/>
  <c r="M17" i="5"/>
  <c r="L17" i="5"/>
  <c r="H17" i="5"/>
  <c r="F17" i="5"/>
  <c r="D17" i="5"/>
  <c r="L16" i="5"/>
  <c r="H16" i="5"/>
  <c r="F16" i="5"/>
  <c r="L29" i="5"/>
  <c r="M29" i="5" s="1"/>
  <c r="H29" i="5"/>
  <c r="F29" i="5"/>
  <c r="D29" i="5"/>
  <c r="L28" i="5"/>
  <c r="M28" i="5" s="1"/>
  <c r="H28" i="5"/>
  <c r="F28" i="5"/>
  <c r="D28" i="5"/>
  <c r="L27" i="5"/>
  <c r="M27" i="5" s="1"/>
  <c r="H27" i="5"/>
  <c r="F27" i="5"/>
  <c r="D27" i="5"/>
  <c r="L26" i="5"/>
  <c r="H26" i="5"/>
  <c r="F26" i="5"/>
  <c r="D26" i="5"/>
  <c r="L25" i="5"/>
  <c r="M25" i="5" s="1"/>
  <c r="H25" i="5"/>
  <c r="F25" i="5"/>
  <c r="D25" i="5"/>
  <c r="L24" i="5"/>
  <c r="M24" i="5" s="1"/>
  <c r="H24" i="5"/>
  <c r="F24" i="5"/>
  <c r="D24" i="5"/>
  <c r="L23" i="5"/>
  <c r="M23" i="5" s="1"/>
  <c r="H23" i="5"/>
  <c r="F23" i="5"/>
  <c r="D23" i="5"/>
  <c r="M19" i="5" l="1"/>
  <c r="M16" i="5"/>
  <c r="M20" i="5"/>
  <c r="M26" i="5"/>
  <c r="L31" i="5" l="1"/>
  <c r="M31" i="5" s="1"/>
  <c r="H31" i="5"/>
  <c r="F31" i="5"/>
  <c r="D31" i="5"/>
  <c r="L30" i="5"/>
  <c r="M30" i="5" s="1"/>
  <c r="H30" i="5"/>
  <c r="F30" i="5"/>
  <c r="D30" i="5"/>
  <c r="L33" i="5"/>
  <c r="H33" i="5"/>
  <c r="F33" i="5"/>
  <c r="D33" i="5"/>
  <c r="L32" i="5"/>
  <c r="M32" i="5" s="1"/>
  <c r="H32" i="5"/>
  <c r="F32" i="5"/>
  <c r="D32" i="5"/>
  <c r="L34" i="5"/>
  <c r="M33" i="5" l="1"/>
  <c r="B2" i="3"/>
  <c r="B2" i="6"/>
  <c r="F8" i="6" l="1"/>
  <c r="F6" i="6"/>
  <c r="F34" i="5"/>
  <c r="D34" i="5"/>
  <c r="G15" i="5"/>
  <c r="E15" i="5"/>
  <c r="E22" i="5" l="1"/>
  <c r="E18" i="5"/>
  <c r="E21" i="5"/>
  <c r="E17" i="5"/>
  <c r="E20" i="5"/>
  <c r="I20" i="5" s="1"/>
  <c r="N20" i="5" s="1"/>
  <c r="E16" i="5"/>
  <c r="I16" i="5" s="1"/>
  <c r="N16" i="5" s="1"/>
  <c r="E19" i="5"/>
  <c r="I19" i="5" s="1"/>
  <c r="N19" i="5" s="1"/>
  <c r="G21" i="5"/>
  <c r="G17" i="5"/>
  <c r="G20" i="5"/>
  <c r="G16" i="5"/>
  <c r="G19" i="5"/>
  <c r="G22" i="5"/>
  <c r="G18" i="5"/>
  <c r="E23" i="5"/>
  <c r="E28" i="5"/>
  <c r="E24" i="5"/>
  <c r="E26" i="5"/>
  <c r="E25" i="5"/>
  <c r="E27" i="5"/>
  <c r="E29" i="5"/>
  <c r="G27" i="5"/>
  <c r="G23" i="5"/>
  <c r="G28" i="5"/>
  <c r="G26" i="5"/>
  <c r="G25" i="5"/>
  <c r="G29" i="5"/>
  <c r="G24" i="5"/>
  <c r="E30" i="5"/>
  <c r="E31" i="5"/>
  <c r="G30" i="5"/>
  <c r="G31" i="5"/>
  <c r="G33" i="5"/>
  <c r="G32" i="5"/>
  <c r="E33" i="5"/>
  <c r="I33" i="5" s="1"/>
  <c r="N33" i="5" s="1"/>
  <c r="E32" i="5"/>
  <c r="I32" i="5" s="1"/>
  <c r="N32" i="5" s="1"/>
  <c r="I15" i="5"/>
  <c r="E34" i="5"/>
  <c r="G34" i="5"/>
  <c r="O19" i="5" l="1"/>
  <c r="P19" i="5"/>
  <c r="Q19" i="5" s="1"/>
  <c r="I17" i="5"/>
  <c r="N17" i="5" s="1"/>
  <c r="O16" i="5"/>
  <c r="P16" i="5"/>
  <c r="Q16" i="5" s="1"/>
  <c r="I30" i="5"/>
  <c r="N30" i="5" s="1"/>
  <c r="P30" i="5" s="1"/>
  <c r="Q30" i="5" s="1"/>
  <c r="I25" i="5"/>
  <c r="N25" i="5" s="1"/>
  <c r="I21" i="5"/>
  <c r="N21" i="5" s="1"/>
  <c r="I18" i="5"/>
  <c r="N18" i="5" s="1"/>
  <c r="O20" i="5"/>
  <c r="P20" i="5"/>
  <c r="Q20" i="5" s="1"/>
  <c r="I22" i="5"/>
  <c r="N22" i="5" s="1"/>
  <c r="I29" i="5"/>
  <c r="N29" i="5" s="1"/>
  <c r="I26" i="5"/>
  <c r="N26" i="5" s="1"/>
  <c r="I24" i="5"/>
  <c r="N24" i="5" s="1"/>
  <c r="I28" i="5"/>
  <c r="N28" i="5" s="1"/>
  <c r="I27" i="5"/>
  <c r="N27" i="5" s="1"/>
  <c r="I23" i="5"/>
  <c r="N23" i="5" s="1"/>
  <c r="I31" i="5"/>
  <c r="N31" i="5" s="1"/>
  <c r="O30" i="5"/>
  <c r="O33" i="5"/>
  <c r="P33" i="5"/>
  <c r="Q33" i="5" s="1"/>
  <c r="O32" i="5"/>
  <c r="P32" i="5"/>
  <c r="Q32" i="5" s="1"/>
  <c r="P25" i="5" l="1"/>
  <c r="Q25" i="5" s="1"/>
  <c r="O25" i="5"/>
  <c r="R20" i="5"/>
  <c r="S20" i="5" s="1"/>
  <c r="U20" i="5" s="1"/>
  <c r="R16" i="5"/>
  <c r="S16" i="5" s="1"/>
  <c r="U16" i="5" s="1"/>
  <c r="P18" i="5"/>
  <c r="Q18" i="5" s="1"/>
  <c r="O18" i="5"/>
  <c r="O21" i="5"/>
  <c r="P21" i="5"/>
  <c r="Q21" i="5" s="1"/>
  <c r="P22" i="5"/>
  <c r="Q22" i="5" s="1"/>
  <c r="O22" i="5"/>
  <c r="R19" i="5"/>
  <c r="S19" i="5" s="1"/>
  <c r="U19" i="5" s="1"/>
  <c r="O17" i="5"/>
  <c r="P17" i="5"/>
  <c r="Q17" i="5" s="1"/>
  <c r="R17" i="5"/>
  <c r="S17" i="5" s="1"/>
  <c r="R33" i="5"/>
  <c r="S33" i="5" s="1"/>
  <c r="U33" i="5" s="1"/>
  <c r="O24" i="5"/>
  <c r="P24" i="5"/>
  <c r="Q24" i="5" s="1"/>
  <c r="O26" i="5"/>
  <c r="P26" i="5"/>
  <c r="Q26" i="5" s="1"/>
  <c r="O28" i="5"/>
  <c r="P28" i="5"/>
  <c r="Q28" i="5" s="1"/>
  <c r="O23" i="5"/>
  <c r="P23" i="5"/>
  <c r="Q23" i="5" s="1"/>
  <c r="P27" i="5"/>
  <c r="Q27" i="5" s="1"/>
  <c r="O27" i="5"/>
  <c r="O29" i="5"/>
  <c r="P29" i="5"/>
  <c r="Q29" i="5" s="1"/>
  <c r="P31" i="5"/>
  <c r="Q31" i="5" s="1"/>
  <c r="O31" i="5"/>
  <c r="R30" i="5"/>
  <c r="S30" i="5" s="1"/>
  <c r="U30" i="5" s="1"/>
  <c r="R32" i="5"/>
  <c r="S32" i="5" s="1"/>
  <c r="U32" i="5" s="1"/>
  <c r="T20" i="5" l="1"/>
  <c r="T16" i="5"/>
  <c r="T17" i="5"/>
  <c r="T19" i="5"/>
  <c r="T33" i="5"/>
  <c r="R24" i="5"/>
  <c r="S24" i="5" s="1"/>
  <c r="U24" i="5" s="1"/>
  <c r="R21" i="5"/>
  <c r="S21" i="5" s="1"/>
  <c r="U21" i="5" s="1"/>
  <c r="R18" i="5"/>
  <c r="S18" i="5" s="1"/>
  <c r="U18" i="5" s="1"/>
  <c r="R25" i="5"/>
  <c r="R26" i="5"/>
  <c r="S26" i="5" s="1"/>
  <c r="U26" i="5" s="1"/>
  <c r="R23" i="5"/>
  <c r="S23" i="5" s="1"/>
  <c r="U23" i="5" s="1"/>
  <c r="R29" i="5"/>
  <c r="S29" i="5" s="1"/>
  <c r="U29" i="5" s="1"/>
  <c r="U17" i="5"/>
  <c r="R27" i="5"/>
  <c r="S27" i="5" s="1"/>
  <c r="U27" i="5" s="1"/>
  <c r="R22" i="5"/>
  <c r="R28" i="5"/>
  <c r="T30" i="5"/>
  <c r="R31" i="5"/>
  <c r="S31" i="5" s="1"/>
  <c r="U31" i="5" s="1"/>
  <c r="T32" i="5"/>
  <c r="C35" i="5"/>
  <c r="T21" i="5" l="1"/>
  <c r="T24" i="5"/>
  <c r="T23" i="5"/>
  <c r="T18" i="5"/>
  <c r="T26" i="5"/>
  <c r="S25" i="5"/>
  <c r="U25" i="5" s="1"/>
  <c r="T25" i="5"/>
  <c r="S22" i="5"/>
  <c r="U22" i="5" s="1"/>
  <c r="T22" i="5"/>
  <c r="T29" i="5"/>
  <c r="T27" i="5"/>
  <c r="S28" i="5"/>
  <c r="U28" i="5" s="1"/>
  <c r="T28" i="5"/>
  <c r="T31" i="5"/>
  <c r="H34" i="5"/>
  <c r="N15" i="5" l="1"/>
  <c r="O15" i="5" l="1"/>
  <c r="P15" i="5"/>
  <c r="Q15" i="5" s="1"/>
  <c r="I34" i="5"/>
  <c r="N34" i="5" s="1"/>
  <c r="D12" i="6"/>
  <c r="D11" i="6"/>
  <c r="R15" i="5" l="1"/>
  <c r="S15" i="5" s="1"/>
  <c r="O34" i="5"/>
  <c r="D7" i="6"/>
  <c r="D5" i="6"/>
  <c r="T15" i="5" l="1"/>
  <c r="D9" i="6"/>
  <c r="D6" i="7" l="1"/>
  <c r="D5" i="7"/>
  <c r="M34" i="5"/>
  <c r="K34" i="5"/>
  <c r="M15" i="5"/>
  <c r="U15" i="5" s="1"/>
  <c r="P34" i="5" l="1"/>
  <c r="M35" i="5"/>
  <c r="E4" i="6" s="1"/>
  <c r="R34" i="5" l="1"/>
  <c r="S34" i="5" s="1"/>
  <c r="Q34" i="5"/>
  <c r="E5" i="6"/>
  <c r="F5" i="7" s="1"/>
  <c r="F4" i="7"/>
  <c r="E7" i="6"/>
  <c r="F6" i="7" s="1"/>
  <c r="O35" i="5"/>
  <c r="E10" i="6" s="1"/>
  <c r="T34" i="5" l="1"/>
  <c r="U34" i="5"/>
  <c r="Q35" i="5"/>
  <c r="E11" i="6"/>
  <c r="F9" i="7" s="1"/>
  <c r="E9" i="6"/>
  <c r="F7" i="7" s="1"/>
  <c r="S35" i="5"/>
  <c r="U35" i="5" l="1"/>
  <c r="E12" i="6"/>
  <c r="E13" i="6" s="1"/>
  <c r="F10" i="7" l="1"/>
  <c r="F11" i="7" s="1"/>
  <c r="E14" i="6"/>
  <c r="F12" i="7" l="1"/>
  <c r="F10" i="4" l="1"/>
  <c r="N10" i="4" s="1"/>
  <c r="I10" i="4"/>
  <c r="K10" i="4"/>
  <c r="F9" i="4"/>
  <c r="N9" i="4" s="1"/>
  <c r="I9" i="4"/>
  <c r="K9" i="4"/>
  <c r="F11" i="4"/>
  <c r="N11" i="4" s="1"/>
  <c r="I11" i="4"/>
  <c r="K11" i="4"/>
  <c r="F12" i="4"/>
  <c r="N12" i="4" s="1"/>
  <c r="I12" i="4"/>
  <c r="K12" i="4"/>
  <c r="F13" i="4"/>
  <c r="N13" i="4" s="1"/>
  <c r="I13" i="4"/>
  <c r="K13" i="4"/>
  <c r="F14" i="4"/>
  <c r="N14" i="4" s="1"/>
  <c r="I14" i="4"/>
  <c r="K14" i="4"/>
  <c r="F15" i="4"/>
  <c r="N15" i="4" s="1"/>
  <c r="I15" i="4"/>
  <c r="K15" i="4"/>
  <c r="F16" i="4"/>
  <c r="N16" i="4" s="1"/>
  <c r="I16" i="4"/>
  <c r="K16" i="4"/>
  <c r="F17" i="4"/>
  <c r="N17" i="4" s="1"/>
  <c r="I17" i="4"/>
  <c r="K17" i="4"/>
  <c r="F18" i="4"/>
  <c r="N18" i="4" s="1"/>
  <c r="I18" i="4"/>
  <c r="K18" i="4"/>
  <c r="F19" i="4"/>
  <c r="N19" i="4" s="1"/>
  <c r="I19" i="4"/>
  <c r="K19" i="4"/>
  <c r="F20" i="4"/>
  <c r="N20" i="4" s="1"/>
  <c r="I20" i="4"/>
  <c r="K20" i="4"/>
  <c r="F21" i="4"/>
  <c r="N21" i="4" s="1"/>
  <c r="I21" i="4"/>
  <c r="K21" i="4"/>
  <c r="F22" i="4"/>
  <c r="N22" i="4" s="1"/>
  <c r="I22" i="4"/>
  <c r="K22" i="4"/>
  <c r="F23" i="4"/>
  <c r="N23" i="4" s="1"/>
  <c r="I23" i="4"/>
  <c r="K23" i="4"/>
  <c r="F24" i="4"/>
  <c r="N24" i="4" s="1"/>
  <c r="I24" i="4"/>
  <c r="K24" i="4"/>
  <c r="F26" i="4"/>
  <c r="N26" i="4" s="1"/>
  <c r="I26" i="4"/>
  <c r="K26" i="4"/>
  <c r="F6" i="4"/>
  <c r="N6" i="4" s="1"/>
  <c r="F7" i="4"/>
  <c r="N7" i="4" s="1"/>
  <c r="F8" i="4"/>
  <c r="N8" i="4" s="1"/>
  <c r="F25" i="4"/>
  <c r="N25" i="4" s="1"/>
  <c r="F27" i="4"/>
  <c r="N27" i="4" s="1"/>
  <c r="F28" i="4"/>
  <c r="F29" i="4"/>
  <c r="I6" i="4"/>
  <c r="I7" i="4"/>
  <c r="I8" i="4"/>
  <c r="I25" i="4"/>
  <c r="I27" i="4"/>
  <c r="K6" i="4"/>
  <c r="K7" i="4"/>
  <c r="K8" i="4"/>
  <c r="K25" i="4"/>
  <c r="K27" i="4"/>
  <c r="O14" i="4" l="1"/>
  <c r="O17" i="4"/>
  <c r="O9" i="4"/>
  <c r="Q14" i="4"/>
  <c r="S14" i="4" s="1"/>
  <c r="U14" i="4" s="1"/>
  <c r="P11" i="4"/>
  <c r="R11" i="4" s="1"/>
  <c r="T11" i="4" s="1"/>
  <c r="V11" i="4" s="1"/>
  <c r="Q9" i="4"/>
  <c r="S9" i="4" s="1"/>
  <c r="U9" i="4" s="1"/>
  <c r="P10" i="4"/>
  <c r="R10" i="4" s="1"/>
  <c r="P9" i="4"/>
  <c r="R9" i="4" s="1"/>
  <c r="T9" i="4" s="1"/>
  <c r="V9" i="4" s="1"/>
  <c r="P14" i="4"/>
  <c r="R14" i="4" s="1"/>
  <c r="Q17" i="4"/>
  <c r="S17" i="4" s="1"/>
  <c r="U17" i="4" s="1"/>
  <c r="O13" i="4"/>
  <c r="P13" i="4"/>
  <c r="R13" i="4" s="1"/>
  <c r="T13" i="4" s="1"/>
  <c r="O21" i="4"/>
  <c r="P21" i="4"/>
  <c r="R21" i="4" s="1"/>
  <c r="O11" i="4"/>
  <c r="Q11" i="4" s="1"/>
  <c r="S11" i="4" s="1"/>
  <c r="U11" i="4" s="1"/>
  <c r="O12" i="4"/>
  <c r="P12" i="4"/>
  <c r="R12" i="4" s="1"/>
  <c r="O10" i="4"/>
  <c r="Q10" i="4" s="1"/>
  <c r="S10" i="4" s="1"/>
  <c r="O18" i="4"/>
  <c r="P18" i="4"/>
  <c r="R18" i="4" s="1"/>
  <c r="T18" i="4" s="1"/>
  <c r="O16" i="4"/>
  <c r="P16" i="4"/>
  <c r="R16" i="4" s="1"/>
  <c r="T16" i="4" s="1"/>
  <c r="O22" i="4"/>
  <c r="P22" i="4"/>
  <c r="R22" i="4" s="1"/>
  <c r="P23" i="4"/>
  <c r="R23" i="4" s="1"/>
  <c r="O23" i="4"/>
  <c r="O20" i="4"/>
  <c r="P20" i="4"/>
  <c r="R20" i="4" s="1"/>
  <c r="O26" i="4"/>
  <c r="P26" i="4"/>
  <c r="P24" i="4"/>
  <c r="P19" i="4"/>
  <c r="P15" i="4"/>
  <c r="O24" i="4"/>
  <c r="O19" i="4"/>
  <c r="O15" i="4"/>
  <c r="P17" i="4"/>
  <c r="P8" i="4"/>
  <c r="R8" i="4" s="1"/>
  <c r="T8" i="4" s="1"/>
  <c r="O8" i="4"/>
  <c r="Q8" i="4" s="1"/>
  <c r="S8" i="4" s="1"/>
  <c r="P7" i="4"/>
  <c r="R7" i="4" s="1"/>
  <c r="O7" i="4"/>
  <c r="Q7" i="4" s="1"/>
  <c r="P6" i="4"/>
  <c r="R6" i="4" s="1"/>
  <c r="O6" i="4"/>
  <c r="Q6" i="4" s="1"/>
  <c r="O27" i="4"/>
  <c r="Q27" i="4" s="1"/>
  <c r="S27" i="4" s="1"/>
  <c r="P27" i="4"/>
  <c r="P25" i="4"/>
  <c r="R25" i="4" s="1"/>
  <c r="O25" i="4"/>
  <c r="T10" i="4" l="1"/>
  <c r="V10" i="4" s="1"/>
  <c r="U10" i="4"/>
  <c r="V16" i="4"/>
  <c r="T21" i="4"/>
  <c r="V21" i="4" s="1"/>
  <c r="T23" i="4"/>
  <c r="V23" i="4" s="1"/>
  <c r="W17" i="4"/>
  <c r="V18" i="4"/>
  <c r="V13" i="4"/>
  <c r="R19" i="4"/>
  <c r="T19" i="4" s="1"/>
  <c r="Q20" i="4"/>
  <c r="S20" i="4" s="1"/>
  <c r="U20" i="4" s="1"/>
  <c r="Q12" i="4"/>
  <c r="Q19" i="4"/>
  <c r="S19" i="4" s="1"/>
  <c r="Q21" i="4"/>
  <c r="S21" i="4" s="1"/>
  <c r="R17" i="4"/>
  <c r="T17" i="4" s="1"/>
  <c r="V17" i="4" s="1"/>
  <c r="Q24" i="4"/>
  <c r="S24" i="4" s="1"/>
  <c r="R24" i="4"/>
  <c r="T24" i="4" s="1"/>
  <c r="V24" i="4" s="1"/>
  <c r="R26" i="4"/>
  <c r="T26" i="4" s="1"/>
  <c r="T20" i="4"/>
  <c r="V20" i="4" s="1"/>
  <c r="T22" i="4"/>
  <c r="V22" i="4" s="1"/>
  <c r="T12" i="4"/>
  <c r="V12" i="4" s="1"/>
  <c r="Q18" i="4"/>
  <c r="S18" i="4" s="1"/>
  <c r="W14" i="4"/>
  <c r="Q26" i="4"/>
  <c r="S26" i="4" s="1"/>
  <c r="Q22" i="4"/>
  <c r="Q15" i="4"/>
  <c r="S15" i="4" s="1"/>
  <c r="U15" i="4" s="1"/>
  <c r="W9" i="4"/>
  <c r="R15" i="4"/>
  <c r="T15" i="4" s="1"/>
  <c r="Q23" i="4"/>
  <c r="S23" i="4" s="1"/>
  <c r="Q13" i="4"/>
  <c r="S13" i="4" s="1"/>
  <c r="T14" i="4"/>
  <c r="V14" i="4" s="1"/>
  <c r="Q16" i="4"/>
  <c r="S16" i="4" s="1"/>
  <c r="U27" i="4"/>
  <c r="W27" i="4" s="1"/>
  <c r="S6" i="4"/>
  <c r="U6" i="4" s="1"/>
  <c r="R27" i="4"/>
  <c r="T27" i="4" s="1"/>
  <c r="V27" i="4" s="1"/>
  <c r="T25" i="4"/>
  <c r="V25" i="4" s="1"/>
  <c r="S7" i="4"/>
  <c r="U7" i="4" s="1"/>
  <c r="W7" i="4" s="1"/>
  <c r="V8" i="4"/>
  <c r="Q25" i="4"/>
  <c r="S25" i="4" s="1"/>
  <c r="U25" i="4" s="1"/>
  <c r="U8" i="4"/>
  <c r="W8" i="4" s="1"/>
  <c r="T7" i="4"/>
  <c r="V7" i="4" s="1"/>
  <c r="T6" i="4"/>
  <c r="V6" i="4" s="1"/>
  <c r="F33" i="4"/>
  <c r="U18" i="4" l="1"/>
  <c r="W18" i="4" s="1"/>
  <c r="U19" i="4"/>
  <c r="W19" i="4" s="1"/>
  <c r="U13" i="4"/>
  <c r="W13" i="4" s="1"/>
  <c r="S12" i="4"/>
  <c r="U12" i="4" s="1"/>
  <c r="W12" i="4" s="1"/>
  <c r="U21" i="4"/>
  <c r="W21" i="4" s="1"/>
  <c r="W20" i="4"/>
  <c r="U23" i="4"/>
  <c r="W23" i="4" s="1"/>
  <c r="V15" i="4"/>
  <c r="U16" i="4"/>
  <c r="W16" i="4" s="1"/>
  <c r="U26" i="4"/>
  <c r="W26" i="4" s="1"/>
  <c r="V26" i="4"/>
  <c r="U24" i="4"/>
  <c r="W24" i="4" s="1"/>
  <c r="W15" i="4"/>
  <c r="S22" i="4"/>
  <c r="U22" i="4" s="1"/>
  <c r="V19" i="4"/>
  <c r="W6" i="4"/>
  <c r="W25" i="4"/>
  <c r="F30" i="4"/>
  <c r="F31" i="4"/>
  <c r="F32" i="4"/>
  <c r="W10" i="4" l="1"/>
  <c r="W11" i="4"/>
  <c r="W22" i="4"/>
  <c r="N32" i="4"/>
  <c r="I32" i="4"/>
  <c r="K32" i="4"/>
  <c r="P32" i="4" l="1"/>
  <c r="R32" i="4" s="1"/>
  <c r="T32" i="4" s="1"/>
  <c r="V32" i="4" s="1"/>
  <c r="O32" i="4"/>
  <c r="I28" i="4"/>
  <c r="I29" i="4"/>
  <c r="I30" i="4"/>
  <c r="I31" i="4"/>
  <c r="I33" i="4"/>
  <c r="I35" i="4" l="1"/>
  <c r="Q32" i="4"/>
  <c r="S32" i="4" s="1"/>
  <c r="N28" i="4"/>
  <c r="O28" i="4" s="1"/>
  <c r="K28" i="4"/>
  <c r="N29" i="4"/>
  <c r="O29" i="4" s="1"/>
  <c r="K29" i="4"/>
  <c r="N30" i="4"/>
  <c r="O30" i="4" s="1"/>
  <c r="K30" i="4"/>
  <c r="N31" i="4"/>
  <c r="O31" i="4" s="1"/>
  <c r="K31" i="4"/>
  <c r="N33" i="4"/>
  <c r="O33" i="4" s="1"/>
  <c r="K33" i="4"/>
  <c r="U32" i="4" l="1"/>
  <c r="W32" i="4" s="1"/>
  <c r="Q33" i="4"/>
  <c r="Q29" i="4"/>
  <c r="S29" i="4" s="1"/>
  <c r="U29" i="4" s="1"/>
  <c r="Q28" i="4"/>
  <c r="S28" i="4" s="1"/>
  <c r="Q31" i="4"/>
  <c r="S31" i="4" s="1"/>
  <c r="Q30" i="4"/>
  <c r="S30" i="4" s="1"/>
  <c r="P33" i="4"/>
  <c r="P31" i="4"/>
  <c r="R31" i="4" s="1"/>
  <c r="P30" i="4"/>
  <c r="R30" i="4" s="1"/>
  <c r="P29" i="4"/>
  <c r="R29" i="4" s="1"/>
  <c r="P28" i="4"/>
  <c r="R28" i="4" s="1"/>
  <c r="S33" i="4" l="1"/>
  <c r="U33" i="4" s="1"/>
  <c r="U30" i="4"/>
  <c r="W30" i="4" s="1"/>
  <c r="U31" i="4"/>
  <c r="W31" i="4" s="1"/>
  <c r="W29" i="4"/>
  <c r="Q35" i="4"/>
  <c r="E10" i="3" s="1"/>
  <c r="O35" i="4"/>
  <c r="U28" i="4"/>
  <c r="W28" i="4" s="1"/>
  <c r="T31" i="4"/>
  <c r="V31" i="4" s="1"/>
  <c r="R33" i="4"/>
  <c r="T33" i="4" s="1"/>
  <c r="T28" i="4"/>
  <c r="V28" i="4" s="1"/>
  <c r="T29" i="4"/>
  <c r="V29" i="4" s="1"/>
  <c r="T30" i="4"/>
  <c r="V30" i="4" s="1"/>
  <c r="E4" i="3" l="1"/>
  <c r="W33" i="4"/>
  <c r="S35" i="4"/>
  <c r="V33" i="4"/>
  <c r="E5" i="3" l="1"/>
  <c r="E5" i="7" s="1"/>
  <c r="E7" i="3"/>
  <c r="E6" i="7" s="1"/>
  <c r="G6" i="7" s="1"/>
  <c r="E4" i="7"/>
  <c r="E11" i="3"/>
  <c r="E12" i="3" s="1"/>
  <c r="W35" i="4"/>
  <c r="E9" i="7" l="1"/>
  <c r="G9" i="7" s="1"/>
  <c r="E9" i="3"/>
  <c r="G5" i="7"/>
  <c r="G4" i="7"/>
  <c r="U35" i="4"/>
  <c r="E7" i="7" l="1"/>
  <c r="E8" i="7" s="1"/>
  <c r="E10" i="7"/>
  <c r="E13" i="3"/>
  <c r="F10" i="3" s="1"/>
  <c r="E14" i="3"/>
  <c r="E11" i="7" l="1"/>
  <c r="G7" i="7"/>
  <c r="G8" i="7" s="1"/>
  <c r="G10" i="7"/>
  <c r="E12" i="7"/>
  <c r="F4" i="3"/>
  <c r="F12" i="3"/>
  <c r="F11" i="3"/>
  <c r="G12" i="7" l="1"/>
  <c r="G11" i="7"/>
</calcChain>
</file>

<file path=xl/sharedStrings.xml><?xml version="1.0" encoding="utf-8"?>
<sst xmlns="http://schemas.openxmlformats.org/spreadsheetml/2006/main" count="218" uniqueCount="139">
  <si>
    <t>연번</t>
    <phoneticPr fontId="2" type="noConversion"/>
  </si>
  <si>
    <t>원가산출내역</t>
    <phoneticPr fontId="2" type="noConversion"/>
  </si>
  <si>
    <t>1.인건비</t>
    <phoneticPr fontId="2" type="noConversion"/>
  </si>
  <si>
    <t>2.경비</t>
    <phoneticPr fontId="2" type="noConversion"/>
  </si>
  <si>
    <t>3.일반관리비</t>
    <phoneticPr fontId="2" type="noConversion"/>
  </si>
  <si>
    <t>4.이윤</t>
    <phoneticPr fontId="2" type="noConversion"/>
  </si>
  <si>
    <t>운영
개월수</t>
    <phoneticPr fontId="2" type="noConversion"/>
  </si>
  <si>
    <t>단가</t>
    <phoneticPr fontId="2" type="noConversion"/>
  </si>
  <si>
    <t>산출액</t>
    <phoneticPr fontId="2" type="noConversion"/>
  </si>
  <si>
    <t>월별수강
예정인원</t>
    <phoneticPr fontId="2" type="noConversion"/>
  </si>
  <si>
    <t>비고</t>
    <phoneticPr fontId="2" type="noConversion"/>
  </si>
  <si>
    <t>인건비</t>
    <phoneticPr fontId="2" type="noConversion"/>
  </si>
  <si>
    <t>일반관리비</t>
    <phoneticPr fontId="2" type="noConversion"/>
  </si>
  <si>
    <t>1,000원 미만 절사</t>
    <phoneticPr fontId="2" type="noConversion"/>
  </si>
  <si>
    <t>비목</t>
    <phoneticPr fontId="2" type="noConversion"/>
  </si>
  <si>
    <t>금액</t>
    <phoneticPr fontId="2" type="noConversion"/>
  </si>
  <si>
    <t>이윤</t>
    <phoneticPr fontId="2" type="noConversion"/>
  </si>
  <si>
    <t>산출내역</t>
    <phoneticPr fontId="2" type="noConversion"/>
  </si>
  <si>
    <t>×</t>
    <phoneticPr fontId="2" type="noConversion"/>
  </si>
  <si>
    <t>(인건비+경비)</t>
    <phoneticPr fontId="2" type="noConversion"/>
  </si>
  <si>
    <t>(인건비+경비+일반관리비)</t>
    <phoneticPr fontId="2" type="noConversion"/>
  </si>
  <si>
    <t>강사단가</t>
    <phoneticPr fontId="2" type="noConversion"/>
  </si>
  <si>
    <t>기초금액</t>
    <phoneticPr fontId="2" type="noConversion"/>
  </si>
  <si>
    <t>연간수강
예정인원</t>
    <phoneticPr fontId="2" type="noConversion"/>
  </si>
  <si>
    <t>합계</t>
    <phoneticPr fontId="2" type="noConversion"/>
  </si>
  <si>
    <t>과목명</t>
    <phoneticPr fontId="2" type="noConversion"/>
  </si>
  <si>
    <t>방과후학교 원가계산서 과목별 인건비 합계액</t>
    <phoneticPr fontId="2" type="noConversion"/>
  </si>
  <si>
    <t>기타경비</t>
    <phoneticPr fontId="2" type="noConversion"/>
  </si>
  <si>
    <t>입찰건명</t>
    <phoneticPr fontId="2" type="noConversion"/>
  </si>
  <si>
    <t>경비</t>
    <phoneticPr fontId="2" type="noConversion"/>
  </si>
  <si>
    <t>인상율</t>
  </si>
  <si>
    <t>금년도
강사료원가
적용단가</t>
    <phoneticPr fontId="2" type="noConversion"/>
  </si>
  <si>
    <t>강사료원가 산출 기초자료</t>
    <phoneticPr fontId="2" type="noConversion"/>
  </si>
  <si>
    <t>강사료원가 조정</t>
    <phoneticPr fontId="2" type="noConversion"/>
  </si>
  <si>
    <t>인건비
지급율
(%)</t>
  </si>
  <si>
    <t>이윤
반영
비율
(%)</t>
  </si>
  <si>
    <t>경비
반영
비율
(%)</t>
    <phoneticPr fontId="2" type="noConversion"/>
  </si>
  <si>
    <t>일반
관리비
반영
비율(%)</t>
    <phoneticPr fontId="2" type="noConversion"/>
  </si>
  <si>
    <t>금액조정</t>
    <phoneticPr fontId="2" type="noConversion"/>
  </si>
  <si>
    <t>수강예정인원합계</t>
    <phoneticPr fontId="2" type="noConversion"/>
  </si>
  <si>
    <r>
      <t>계</t>
    </r>
    <r>
      <rPr>
        <b/>
        <sz val="11"/>
        <color rgb="FFFF0000"/>
        <rFont val="맑은 고딕"/>
        <family val="3"/>
        <charset val="129"/>
        <scheme val="minor"/>
      </rPr>
      <t>*최종 단가 확인 필수</t>
    </r>
    <phoneticPr fontId="2" type="noConversion"/>
  </si>
  <si>
    <t>전년도 
강사료원가
적용단가
(원가산정시 적용금액으로 계약 강사료가 아님)</t>
    <phoneticPr fontId="2" type="noConversion"/>
  </si>
  <si>
    <t>방과후학교 강사료 원가 산출액</t>
    <phoneticPr fontId="2" type="noConversion"/>
  </si>
  <si>
    <t xml:space="preserve">○ 고용보험료율: 1.6%
○ 부담 
  - 사업주: 0.8%
  - 노무제공자: 0.8% </t>
    <phoneticPr fontId="2" type="noConversion"/>
  </si>
  <si>
    <t xml:space="preserve">○ 산재보험료율: 0.66%
  - 직종별요율: 6/1000
  - 출퇴근재해요율: 0.6/1000
○ 부담
  - 사업주 033%
  - 노무제공자: 0.33% </t>
    <phoneticPr fontId="2" type="noConversion"/>
  </si>
  <si>
    <t>원가산정 기초자료</t>
    <phoneticPr fontId="2" type="noConversion"/>
  </si>
  <si>
    <t>연간
강의시간</t>
    <phoneticPr fontId="2" type="noConversion"/>
  </si>
  <si>
    <t>경비 반영 비율</t>
    <phoneticPr fontId="2" type="noConversion"/>
  </si>
  <si>
    <t>계</t>
    <phoneticPr fontId="2" type="noConversion"/>
  </si>
  <si>
    <t>계약건명</t>
    <phoneticPr fontId="2" type="noConversion"/>
  </si>
  <si>
    <t xml:space="preserve"> 기타경비</t>
    <phoneticPr fontId="2" type="noConversion"/>
  </si>
  <si>
    <t>강사료 원가 산출액</t>
    <phoneticPr fontId="2" type="noConversion"/>
  </si>
  <si>
    <t>1,000원 
미만 절사</t>
    <phoneticPr fontId="2" type="noConversion"/>
  </si>
  <si>
    <t>강사료
인건비 
단가</t>
    <phoneticPr fontId="2" type="noConversion"/>
  </si>
  <si>
    <t>시간당 
단가</t>
    <phoneticPr fontId="2" type="noConversion"/>
  </si>
  <si>
    <t>고시
요율</t>
    <phoneticPr fontId="2" type="noConversion"/>
  </si>
  <si>
    <t>반영
요율</t>
    <phoneticPr fontId="2" type="noConversion"/>
  </si>
  <si>
    <t>강사료원가(계약금액)</t>
    <phoneticPr fontId="2" type="noConversion"/>
  </si>
  <si>
    <t>필요경비공제율</t>
    <phoneticPr fontId="2" type="noConversion"/>
  </si>
  <si>
    <t>○ 고용보험료 산정: 월보수액×고용보험료율
○ 월보수액 산정: (사업소득-비과세소득)-경비
  - 경비: (사업소득-비과세소득)×필요경비공제율</t>
    <phoneticPr fontId="2" type="noConversion"/>
  </si>
  <si>
    <t>○ 산재보험료 산정: 월보수액×산재보험료율
○ 월보수액 산정: (사업소득-비과세소득)-경비
  - 경비: (사업소득-비과세소득)×필요경비공제율</t>
    <phoneticPr fontId="2" type="noConversion"/>
  </si>
  <si>
    <t>경비 합계</t>
    <phoneticPr fontId="2" type="noConversion"/>
  </si>
  <si>
    <t>별도요율</t>
    <phoneticPr fontId="2" type="noConversion"/>
  </si>
  <si>
    <t>산업재해
보상보험
요율(%)
(A)</t>
    <phoneticPr fontId="2" type="noConversion"/>
  </si>
  <si>
    <t>고용보험
요율(%)
(B)</t>
    <phoneticPr fontId="2" type="noConversion"/>
  </si>
  <si>
    <t>필요경비
제외율</t>
    <phoneticPr fontId="2" type="noConversion"/>
  </si>
  <si>
    <t>경비율
(%)
D=A+B+C</t>
    <phoneticPr fontId="2" type="noConversion"/>
  </si>
  <si>
    <t>기타
경비율(%)
(C )</t>
    <phoneticPr fontId="2" type="noConversion"/>
  </si>
  <si>
    <t>일반
관리비
반영
비율
(%)</t>
    <phoneticPr fontId="2" type="noConversion"/>
  </si>
  <si>
    <t xml:space="preserve">세부 원가 내역서 </t>
    <phoneticPr fontId="2" type="noConversion"/>
  </si>
  <si>
    <t xml:space="preserve"> 세부 원가내역서</t>
    <phoneticPr fontId="2" type="noConversion"/>
  </si>
  <si>
    <t xml:space="preserve"> ○ 원가내역서 작성기준(노란색 부분만 수정)  </t>
  </si>
  <si>
    <t xml:space="preserve">  - 산업재해보상보험요율, 고용보험요율의 반영요율: 고시이율에서 필요경비 공제율을 반영한 요율,  산재, 고용보험의 고시이율은 법정경비로 학교에서 임의로 변경할 수 없으며, 발주 전 고시를 확인하여 원가 계산</t>
  </si>
  <si>
    <t xml:space="preserve">  - 경비율: 경비요율(산업재해보상보험요율(반영요율), 고용보험요율(반영요율), 기타경비율의 합계)는 학교장이 책정(기타경비율 조정)</t>
  </si>
  <si>
    <t xml:space="preserve">    ※ 경비율을 책정했는데 산재, 고용보험의 고시이율이 상향되는 경우 기타경비율을 감하여 조정 </t>
  </si>
  <si>
    <t xml:space="preserve">  - 일반관리비율: 특별한 사유가 없는 한 6% 반영</t>
  </si>
  <si>
    <t xml:space="preserve">  - 이윤율: 특별한 사유가 없는 한 10% 반영</t>
  </si>
  <si>
    <t>원  가  계  산  서</t>
    <phoneticPr fontId="2" type="noConversion"/>
  </si>
  <si>
    <t>세부 원가내역서 개별 강좌 인건비 합계액</t>
    <phoneticPr fontId="2" type="noConversion"/>
  </si>
  <si>
    <t>합계(세부 원가내역서 개별 강좌 경비 합계)</t>
    <phoneticPr fontId="2" type="noConversion"/>
  </si>
  <si>
    <t>세부원가내역서 개별 강좌 인건비 합계액</t>
    <phoneticPr fontId="2" type="noConversion"/>
  </si>
  <si>
    <r>
      <t xml:space="preserve"> [산업재해보상보험료] 
 사업주부담금 
</t>
    </r>
    <r>
      <rPr>
        <sz val="9"/>
        <color theme="1"/>
        <rFont val="맑은 고딕"/>
        <family val="3"/>
        <charset val="129"/>
        <scheme val="minor"/>
      </rPr>
      <t xml:space="preserve"> (인건비-인건비*필요경비공제율)</t>
    </r>
    <phoneticPr fontId="2" type="noConversion"/>
  </si>
  <si>
    <r>
      <t xml:space="preserve"> [고용보험료] 
 사업주부담금   
</t>
    </r>
    <r>
      <rPr>
        <sz val="9"/>
        <color theme="1"/>
        <rFont val="맑은 고딕"/>
        <family val="3"/>
        <charset val="129"/>
        <scheme val="minor"/>
      </rPr>
      <t xml:space="preserve"> (인건비-인건비*필요경비공제율)  </t>
    </r>
    <r>
      <rPr>
        <sz val="11"/>
        <color theme="1"/>
        <rFont val="맑은 고딕"/>
        <family val="3"/>
        <charset val="129"/>
        <scheme val="minor"/>
      </rPr>
      <t xml:space="preserve">           </t>
    </r>
    <phoneticPr fontId="2" type="noConversion"/>
  </si>
  <si>
    <r>
      <t xml:space="preserve"> [고용보험료] 
 사업주부담금   
 </t>
    </r>
    <r>
      <rPr>
        <sz val="9"/>
        <color theme="1"/>
        <rFont val="맑은 고딕"/>
        <family val="3"/>
        <charset val="129"/>
        <scheme val="minor"/>
      </rPr>
      <t xml:space="preserve">(인건비-인건비*필요경비공제율) </t>
    </r>
    <r>
      <rPr>
        <sz val="11"/>
        <color theme="1"/>
        <rFont val="맑은 고딕"/>
        <family val="3"/>
        <charset val="129"/>
        <scheme val="minor"/>
      </rPr>
      <t xml:space="preserve">            </t>
    </r>
    <phoneticPr fontId="2" type="noConversion"/>
  </si>
  <si>
    <t>선택형 
교육프로그램</t>
    <phoneticPr fontId="2" type="noConversion"/>
  </si>
  <si>
    <t>맞춤형 
프로그램</t>
    <phoneticPr fontId="2" type="noConversion"/>
  </si>
  <si>
    <t>선택형 교육 및 맞춤형 프로그램 운영 용역 합산 원가계산서</t>
    <phoneticPr fontId="2" type="noConversion"/>
  </si>
  <si>
    <t xml:space="preserve">  - 강사료: 학교에서 결정한 시간당 금액 예시) 40,000원(계약업체 강사료 지급하한금액: 시간당 40,000원)</t>
    <phoneticPr fontId="2" type="noConversion"/>
  </si>
  <si>
    <t>농구</t>
  </si>
  <si>
    <t>로봇창의공학</t>
  </si>
  <si>
    <t>바둑</t>
  </si>
  <si>
    <t>바이올린</t>
  </si>
  <si>
    <t>배드민턴</t>
  </si>
  <si>
    <t>생명과학</t>
  </si>
  <si>
    <t>실험과학</t>
  </si>
  <si>
    <t>원어민영어</t>
  </si>
  <si>
    <t>음악줄넘기</t>
  </si>
  <si>
    <t>티볼</t>
  </si>
  <si>
    <t>1학년 맞춤형 1</t>
    <phoneticPr fontId="2" type="noConversion"/>
  </si>
  <si>
    <t>1학년 맞춤형 2</t>
    <phoneticPr fontId="2" type="noConversion"/>
  </si>
  <si>
    <t>1학년 맞춤형 3</t>
    <phoneticPr fontId="2" type="noConversion"/>
  </si>
  <si>
    <t>1학년 맞춤형 4</t>
    <phoneticPr fontId="2" type="noConversion"/>
  </si>
  <si>
    <t>1학년 맞춤형 5</t>
    <phoneticPr fontId="2" type="noConversion"/>
  </si>
  <si>
    <t>1학년 맞춤형 6</t>
    <phoneticPr fontId="2" type="noConversion"/>
  </si>
  <si>
    <t>1학년 맞춤형 7</t>
    <phoneticPr fontId="2" type="noConversion"/>
  </si>
  <si>
    <t>1학년 맞춤형 8</t>
    <phoneticPr fontId="2" type="noConversion"/>
  </si>
  <si>
    <t>1학년 맞춤형 9</t>
    <phoneticPr fontId="2" type="noConversion"/>
  </si>
  <si>
    <t>1학년 맞춤형 10</t>
    <phoneticPr fontId="2" type="noConversion"/>
  </si>
  <si>
    <t>2학년 맞춤형 1</t>
    <phoneticPr fontId="2" type="noConversion"/>
  </si>
  <si>
    <t>2학년 맞춤형 2</t>
    <phoneticPr fontId="2" type="noConversion"/>
  </si>
  <si>
    <t>2학년 맞춤형 3</t>
  </si>
  <si>
    <t>2학년 맞춤형 4</t>
  </si>
  <si>
    <t>2학년 맞춤형 5</t>
  </si>
  <si>
    <t>2학년 맞춤형 6</t>
  </si>
  <si>
    <t>2학년 맞춤형 7</t>
  </si>
  <si>
    <t>2학년 맞춤형 8</t>
  </si>
  <si>
    <t>2학년 맞춤형 9</t>
  </si>
  <si>
    <t>2학년 맞춤형 10</t>
  </si>
  <si>
    <t>서울압구정초등학교 2025학년도 늘봄학교 선택형 교육 프로그램 운영 용역</t>
    <phoneticPr fontId="2" type="noConversion"/>
  </si>
  <si>
    <t>서울압구정초등학교 2025학년도 늘봄학교 맞춤형 프로그램 운영 용역</t>
    <phoneticPr fontId="2" type="noConversion"/>
  </si>
  <si>
    <t>서울압구정초등학교 2025학년도 늘봄학교 선택형 교육 및 맞춤형 프로그램 운영 용역</t>
    <phoneticPr fontId="2" type="noConversion"/>
  </si>
  <si>
    <t>웹툰교실</t>
  </si>
  <si>
    <t>방송스피치 성우교실</t>
  </si>
  <si>
    <t>토탈공예&amp;미니어처</t>
  </si>
  <si>
    <t>기타</t>
  </si>
  <si>
    <t>디자인아트</t>
  </si>
  <si>
    <t>쿠키클레이</t>
  </si>
  <si>
    <t>이야기 한국사</t>
  </si>
  <si>
    <t>프라모델</t>
  </si>
  <si>
    <t>도자기</t>
  </si>
  <si>
    <t>컴퓨터</t>
  </si>
  <si>
    <t>승마</t>
  </si>
  <si>
    <t>오케스트라</t>
  </si>
  <si>
    <t>영재큐브</t>
  </si>
  <si>
    <t>아동요리</t>
  </si>
  <si>
    <t>브레인체스</t>
  </si>
  <si>
    <t>한자자격증</t>
  </si>
  <si>
    <t>KPOP댄스</t>
  </si>
  <si>
    <t>축구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</si>
</sst>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#,##0_ ;[Red]\-#,##0\ "/>
    <numFmt numFmtId="178" formatCode="#,##0_ "/>
    <numFmt numFmtId="179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41" fontId="0" fillId="3" borderId="1" xfId="1" applyFont="1" applyFill="1" applyBorder="1" applyProtection="1">
      <alignment vertical="center"/>
      <protection locked="0"/>
    </xf>
    <xf numFmtId="176" fontId="0" fillId="3" borderId="1" xfId="1" applyNumberFormat="1" applyFont="1" applyFill="1" applyBorder="1" applyProtection="1">
      <alignment vertical="center"/>
      <protection locked="0"/>
    </xf>
    <xf numFmtId="177" fontId="0" fillId="3" borderId="1" xfId="1" applyNumberFormat="1" applyFont="1" applyFill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0" fillId="0" borderId="0" xfId="0" applyNumberForma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41" fontId="0" fillId="0" borderId="1" xfId="1" applyFont="1" applyFill="1" applyBorder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3" borderId="23" xfId="0" applyFill="1" applyBorder="1" applyProtection="1">
      <alignment vertical="center"/>
      <protection locked="0"/>
    </xf>
    <xf numFmtId="41" fontId="0" fillId="3" borderId="23" xfId="1" applyFont="1" applyFill="1" applyBorder="1" applyProtection="1">
      <alignment vertical="center"/>
      <protection locked="0"/>
    </xf>
    <xf numFmtId="177" fontId="0" fillId="3" borderId="23" xfId="1" applyNumberFormat="1" applyFont="1" applyFill="1" applyBorder="1" applyProtection="1">
      <alignment vertical="center"/>
      <protection locked="0"/>
    </xf>
    <xf numFmtId="176" fontId="0" fillId="3" borderId="23" xfId="1" applyNumberFormat="1" applyFont="1" applyFill="1" applyBorder="1" applyProtection="1">
      <alignment vertical="center"/>
      <protection locked="0"/>
    </xf>
    <xf numFmtId="41" fontId="0" fillId="0" borderId="23" xfId="1" applyFont="1" applyBorder="1">
      <alignment vertical="center"/>
    </xf>
    <xf numFmtId="41" fontId="0" fillId="0" borderId="23" xfId="1" applyFont="1" applyFill="1" applyBorder="1" applyProtection="1">
      <alignment vertical="center"/>
      <protection locked="0"/>
    </xf>
    <xf numFmtId="41" fontId="0" fillId="0" borderId="1" xfId="1" applyFont="1" applyBorder="1" applyProtection="1">
      <alignment vertical="center"/>
    </xf>
    <xf numFmtId="41" fontId="0" fillId="0" borderId="1" xfId="1" applyFont="1" applyFill="1" applyBorder="1" applyProtection="1">
      <alignment vertical="center"/>
    </xf>
    <xf numFmtId="41" fontId="0" fillId="0" borderId="23" xfId="1" applyFont="1" applyBorder="1" applyProtection="1">
      <alignment vertical="center"/>
    </xf>
    <xf numFmtId="41" fontId="0" fillId="0" borderId="23" xfId="1" applyFont="1" applyFill="1" applyBorder="1" applyProtection="1">
      <alignment vertical="center"/>
    </xf>
    <xf numFmtId="176" fontId="0" fillId="3" borderId="1" xfId="1" applyNumberFormat="1" applyFont="1" applyFill="1" applyBorder="1" applyAlignment="1" applyProtection="1">
      <alignment horizontal="right" vertical="center"/>
      <protection locked="0"/>
    </xf>
    <xf numFmtId="176" fontId="0" fillId="3" borderId="23" xfId="1" applyNumberFormat="1" applyFont="1" applyFill="1" applyBorder="1" applyAlignment="1" applyProtection="1">
      <alignment horizontal="right" vertical="center"/>
      <protection locked="0"/>
    </xf>
    <xf numFmtId="41" fontId="5" fillId="0" borderId="1" xfId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Protection="1">
      <alignment vertical="center"/>
      <protection locked="0"/>
    </xf>
    <xf numFmtId="41" fontId="5" fillId="2" borderId="23" xfId="1" applyFont="1" applyFill="1" applyBorder="1" applyAlignment="1">
      <alignment horizontal="right" vertical="center" wrapText="1" indent="1"/>
    </xf>
    <xf numFmtId="0" fontId="0" fillId="0" borderId="8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9" fontId="0" fillId="0" borderId="1" xfId="1" applyNumberFormat="1" applyFont="1" applyFill="1" applyBorder="1" applyAlignment="1" applyProtection="1">
      <alignment horizontal="right" vertical="center"/>
    </xf>
    <xf numFmtId="9" fontId="0" fillId="0" borderId="23" xfId="1" applyNumberFormat="1" applyFont="1" applyFill="1" applyBorder="1" applyAlignment="1" applyProtection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0" fontId="0" fillId="0" borderId="23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>
      <alignment vertical="center"/>
    </xf>
    <xf numFmtId="41" fontId="0" fillId="0" borderId="32" xfId="0" applyNumberFormat="1" applyBorder="1">
      <alignment vertical="center"/>
    </xf>
    <xf numFmtId="41" fontId="8" fillId="0" borderId="37" xfId="0" applyNumberFormat="1" applyFont="1" applyBorder="1">
      <alignment vertical="center"/>
    </xf>
    <xf numFmtId="0" fontId="0" fillId="4" borderId="0" xfId="0" applyFill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41" fontId="0" fillId="4" borderId="1" xfId="1" applyFont="1" applyFill="1" applyBorder="1" applyProtection="1">
      <alignment vertical="center"/>
    </xf>
    <xf numFmtId="41" fontId="0" fillId="4" borderId="7" xfId="1" applyFont="1" applyFill="1" applyBorder="1" applyProtection="1">
      <alignment vertical="center"/>
    </xf>
    <xf numFmtId="41" fontId="0" fillId="4" borderId="23" xfId="1" applyFont="1" applyFill="1" applyBorder="1" applyProtection="1">
      <alignment vertical="center"/>
    </xf>
    <xf numFmtId="41" fontId="0" fillId="4" borderId="24" xfId="1" applyFont="1" applyFill="1" applyBorder="1" applyProtection="1">
      <alignment vertical="center"/>
    </xf>
    <xf numFmtId="0" fontId="0" fillId="4" borderId="38" xfId="0" applyFill="1" applyBorder="1">
      <alignment vertical="center"/>
    </xf>
    <xf numFmtId="41" fontId="8" fillId="4" borderId="39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6" fontId="4" fillId="3" borderId="1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left" vertical="center" wrapText="1"/>
      <protection locked="0"/>
    </xf>
    <xf numFmtId="10" fontId="4" fillId="3" borderId="19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3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8" fontId="0" fillId="3" borderId="1" xfId="0" applyNumberFormat="1" applyFill="1" applyBorder="1" applyProtection="1">
      <alignment vertical="center"/>
      <protection locked="0"/>
    </xf>
    <xf numFmtId="10" fontId="0" fillId="3" borderId="1" xfId="0" applyNumberFormat="1" applyFill="1" applyBorder="1" applyProtection="1">
      <alignment vertical="center"/>
      <protection locked="0"/>
    </xf>
    <xf numFmtId="9" fontId="0" fillId="3" borderId="1" xfId="1" applyNumberFormat="1" applyFont="1" applyFill="1" applyBorder="1" applyAlignment="1" applyProtection="1">
      <alignment horizontal="right" vertical="center"/>
    </xf>
    <xf numFmtId="41" fontId="0" fillId="3" borderId="1" xfId="1" applyFont="1" applyFill="1" applyBorder="1" applyProtection="1">
      <alignment vertical="center"/>
    </xf>
    <xf numFmtId="10" fontId="0" fillId="0" borderId="1" xfId="0" applyNumberFormat="1" applyBorder="1" applyProtection="1">
      <alignment vertical="center"/>
      <protection locked="0"/>
    </xf>
    <xf numFmtId="41" fontId="8" fillId="0" borderId="23" xfId="0" applyNumberFormat="1" applyFont="1" applyBorder="1">
      <alignment vertical="center"/>
    </xf>
    <xf numFmtId="0" fontId="0" fillId="0" borderId="42" xfId="0" applyBorder="1">
      <alignment vertical="center"/>
    </xf>
    <xf numFmtId="10" fontId="4" fillId="0" borderId="19" xfId="0" applyNumberFormat="1" applyFont="1" applyBorder="1" applyAlignment="1">
      <alignment horizontal="center" vertical="center" wrapText="1"/>
    </xf>
    <xf numFmtId="41" fontId="5" fillId="0" borderId="9" xfId="1" applyFont="1" applyFill="1" applyBorder="1" applyAlignment="1">
      <alignment horizontal="right" vertical="center" wrapText="1" indent="1"/>
    </xf>
    <xf numFmtId="0" fontId="4" fillId="0" borderId="24" xfId="0" applyFont="1" applyBorder="1" applyAlignment="1">
      <alignment horizontal="center" vertical="center" wrapText="1"/>
    </xf>
    <xf numFmtId="41" fontId="0" fillId="0" borderId="7" xfId="1" applyFont="1" applyFill="1" applyBorder="1" applyProtection="1">
      <alignment vertical="center"/>
    </xf>
    <xf numFmtId="41" fontId="8" fillId="0" borderId="24" xfId="0" applyNumberFormat="1" applyFont="1" applyBorder="1">
      <alignment vertical="center"/>
    </xf>
    <xf numFmtId="178" fontId="8" fillId="0" borderId="29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0" fontId="0" fillId="3" borderId="1" xfId="0" applyNumberFormat="1" applyFill="1" applyBorder="1" applyAlignment="1" applyProtection="1">
      <alignment horizontal="right" vertical="center"/>
      <protection locked="0"/>
    </xf>
    <xf numFmtId="10" fontId="0" fillId="0" borderId="1" xfId="0" applyNumberFormat="1" applyBorder="1" applyAlignment="1" applyProtection="1">
      <alignment horizontal="right" vertical="center"/>
      <protection locked="0"/>
    </xf>
    <xf numFmtId="179" fontId="0" fillId="0" borderId="0" xfId="0" applyNumberFormat="1">
      <alignment vertical="center"/>
    </xf>
    <xf numFmtId="179" fontId="0" fillId="0" borderId="8" xfId="0" applyNumberFormat="1" applyBorder="1" applyAlignment="1">
      <alignment horizontal="center" vertical="center" wrapText="1"/>
    </xf>
    <xf numFmtId="179" fontId="0" fillId="3" borderId="1" xfId="1" applyNumberFormat="1" applyFont="1" applyFill="1" applyBorder="1" applyProtection="1">
      <alignment vertical="center"/>
      <protection locked="0"/>
    </xf>
    <xf numFmtId="179" fontId="0" fillId="3" borderId="23" xfId="1" applyNumberFormat="1" applyFont="1" applyFill="1" applyBorder="1" applyProtection="1">
      <alignment vertical="center"/>
      <protection locked="0"/>
    </xf>
    <xf numFmtId="9" fontId="0" fillId="0" borderId="0" xfId="2" applyFont="1">
      <alignment vertical="center"/>
    </xf>
    <xf numFmtId="41" fontId="0" fillId="0" borderId="0" xfId="1" applyFont="1">
      <alignment vertical="center"/>
    </xf>
    <xf numFmtId="0" fontId="0" fillId="5" borderId="0" xfId="0" applyFill="1">
      <alignment vertical="center"/>
    </xf>
    <xf numFmtId="0" fontId="20" fillId="3" borderId="1" xfId="0" applyFont="1" applyFill="1" applyBorder="1" applyProtection="1">
      <alignment vertical="center"/>
      <protection locked="0"/>
    </xf>
    <xf numFmtId="0" fontId="0" fillId="0" borderId="0" xfId="0" quotePrefix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 3 5" xfId="3" xr:uid="{1E51F331-D454-4A18-BB35-BCF18378BB96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tabSelected="1" topLeftCell="A7" zoomScaleNormal="100" workbookViewId="0">
      <selection activeCell="I28" sqref="I28"/>
    </sheetView>
  </sheetViews>
  <sheetFormatPr defaultRowHeight="16.5"/>
  <cols>
    <col min="1" max="1" width="6.625" customWidth="1"/>
    <col min="2" max="2" width="21" bestFit="1" customWidth="1"/>
    <col min="3" max="3" width="10.625" customWidth="1"/>
    <col min="4" max="4" width="9.5" customWidth="1"/>
    <col min="6" max="6" width="10.625" customWidth="1"/>
    <col min="7" max="8" width="9" style="87"/>
    <col min="10" max="11" width="9" customWidth="1"/>
    <col min="14" max="14" width="10.625" customWidth="1"/>
    <col min="15" max="15" width="15.625" customWidth="1"/>
    <col min="16" max="16" width="10.625" customWidth="1"/>
    <col min="17" max="17" width="13.125" customWidth="1"/>
    <col min="18" max="18" width="10.625" customWidth="1"/>
    <col min="19" max="19" width="13.125" customWidth="1"/>
    <col min="20" max="20" width="10.625" customWidth="1"/>
    <col min="21" max="21" width="13.125" customWidth="1"/>
    <col min="22" max="22" width="10.625" style="49" customWidth="1"/>
    <col min="23" max="23" width="15.625" style="49" customWidth="1"/>
    <col min="24" max="24" width="12.625" bestFit="1" customWidth="1"/>
  </cols>
  <sheetData>
    <row r="1" spans="1:24" ht="17.25" thickBot="1"/>
    <row r="2" spans="1:24" ht="33" customHeight="1" thickBot="1">
      <c r="A2" s="96" t="s">
        <v>70</v>
      </c>
      <c r="B2" s="97"/>
      <c r="C2" s="97"/>
      <c r="D2" s="97"/>
      <c r="E2" s="97"/>
      <c r="F2" s="97"/>
      <c r="G2" s="97"/>
      <c r="H2" s="98"/>
      <c r="I2" s="97" t="s">
        <v>118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8"/>
    </row>
    <row r="3" spans="1:24" ht="29.25" customHeight="1">
      <c r="A3" s="106" t="s">
        <v>0</v>
      </c>
      <c r="B3" s="109" t="s">
        <v>25</v>
      </c>
      <c r="C3" s="112" t="s">
        <v>41</v>
      </c>
      <c r="D3" s="115" t="s">
        <v>33</v>
      </c>
      <c r="E3" s="116"/>
      <c r="F3" s="119" t="s">
        <v>32</v>
      </c>
      <c r="G3" s="120"/>
      <c r="H3" s="120"/>
      <c r="I3" s="120"/>
      <c r="J3" s="120"/>
      <c r="K3" s="120"/>
      <c r="L3" s="120"/>
      <c r="M3" s="121"/>
      <c r="N3" s="99" t="s">
        <v>1</v>
      </c>
      <c r="O3" s="99"/>
      <c r="P3" s="99"/>
      <c r="Q3" s="99"/>
      <c r="R3" s="99"/>
      <c r="S3" s="99"/>
      <c r="T3" s="99"/>
      <c r="U3" s="99"/>
      <c r="V3" s="99"/>
      <c r="W3" s="100"/>
    </row>
    <row r="4" spans="1:24" ht="22.5" customHeight="1">
      <c r="A4" s="107"/>
      <c r="B4" s="110"/>
      <c r="C4" s="113"/>
      <c r="D4" s="117"/>
      <c r="E4" s="118"/>
      <c r="F4" s="122"/>
      <c r="G4" s="123"/>
      <c r="H4" s="123"/>
      <c r="I4" s="123"/>
      <c r="J4" s="123"/>
      <c r="K4" s="123"/>
      <c r="L4" s="123"/>
      <c r="M4" s="124"/>
      <c r="N4" s="101" t="s">
        <v>2</v>
      </c>
      <c r="O4" s="101"/>
      <c r="P4" s="101" t="s">
        <v>3</v>
      </c>
      <c r="Q4" s="101"/>
      <c r="R4" s="101" t="s">
        <v>4</v>
      </c>
      <c r="S4" s="101"/>
      <c r="T4" s="101" t="s">
        <v>5</v>
      </c>
      <c r="U4" s="101"/>
      <c r="V4" s="102" t="s">
        <v>40</v>
      </c>
      <c r="W4" s="103"/>
    </row>
    <row r="5" spans="1:24" ht="80.25" customHeight="1">
      <c r="A5" s="108"/>
      <c r="B5" s="111"/>
      <c r="C5" s="114"/>
      <c r="D5" s="58" t="s">
        <v>38</v>
      </c>
      <c r="E5" s="39" t="s">
        <v>30</v>
      </c>
      <c r="F5" s="40" t="s">
        <v>31</v>
      </c>
      <c r="G5" s="88" t="s">
        <v>9</v>
      </c>
      <c r="H5" s="88" t="s">
        <v>6</v>
      </c>
      <c r="I5" s="38" t="s">
        <v>23</v>
      </c>
      <c r="J5" s="38" t="s">
        <v>34</v>
      </c>
      <c r="K5" s="38" t="s">
        <v>36</v>
      </c>
      <c r="L5" s="38" t="s">
        <v>37</v>
      </c>
      <c r="M5" s="38" t="s">
        <v>35</v>
      </c>
      <c r="N5" s="7" t="s">
        <v>21</v>
      </c>
      <c r="O5" s="8" t="s">
        <v>8</v>
      </c>
      <c r="P5" s="7" t="s">
        <v>7</v>
      </c>
      <c r="Q5" s="9" t="s">
        <v>8</v>
      </c>
      <c r="R5" s="7" t="s">
        <v>7</v>
      </c>
      <c r="S5" s="8" t="s">
        <v>8</v>
      </c>
      <c r="T5" s="7" t="s">
        <v>7</v>
      </c>
      <c r="U5" s="8" t="s">
        <v>8</v>
      </c>
      <c r="V5" s="50" t="s">
        <v>7</v>
      </c>
      <c r="W5" s="51" t="s">
        <v>8</v>
      </c>
    </row>
    <row r="6" spans="1:24" s="93" customFormat="1">
      <c r="A6" s="1">
        <v>1</v>
      </c>
      <c r="B6" s="94" t="s">
        <v>95</v>
      </c>
      <c r="C6" s="4">
        <v>89250</v>
      </c>
      <c r="D6" s="6"/>
      <c r="E6" s="5">
        <v>0.03</v>
      </c>
      <c r="F6" s="2">
        <f t="shared" ref="F6:F33" si="0">ROUND(IF(D6=0,C6+C6*E6,C6+D6),-1)</f>
        <v>91930</v>
      </c>
      <c r="G6" s="89">
        <v>11.733333333333334</v>
      </c>
      <c r="H6" s="89">
        <v>11</v>
      </c>
      <c r="I6" s="14">
        <f t="shared" ref="I6:I33" si="1">G6*H6</f>
        <v>129.06666666666666</v>
      </c>
      <c r="J6" s="26">
        <v>0.79</v>
      </c>
      <c r="K6" s="43">
        <f t="shared" ref="K6:K33" si="2">(1/J6-(1+L6+M6+L6*M6))/((1+L6+M6+L6*M6))</f>
        <v>8.5611307727381028E-2</v>
      </c>
      <c r="L6" s="41">
        <v>0.06</v>
      </c>
      <c r="M6" s="41">
        <v>0.1</v>
      </c>
      <c r="N6" s="22">
        <f t="shared" ref="N6:N33" si="3">F6*J6</f>
        <v>72624.7</v>
      </c>
      <c r="O6" s="22">
        <f t="shared" ref="O6:O33" si="4">N6*$I6</f>
        <v>9373427.9466666654</v>
      </c>
      <c r="P6" s="22">
        <f t="shared" ref="P6:P33" si="5">N6*K6</f>
        <v>6217.4955403087288</v>
      </c>
      <c r="Q6" s="22">
        <f t="shared" ref="Q6:Q33" si="6">O6*K6</f>
        <v>802471.42440251319</v>
      </c>
      <c r="R6" s="22">
        <f t="shared" ref="R6:R33" si="7">(N6+P6)*L6</f>
        <v>4730.5317324185226</v>
      </c>
      <c r="S6" s="22">
        <f t="shared" ref="S6:S33" si="8">(O6+Q6)*L6</f>
        <v>610553.96226415061</v>
      </c>
      <c r="T6" s="22">
        <f t="shared" ref="T6:T33" si="9">(N6+P6+R6)*M6</f>
        <v>8357.2727272727243</v>
      </c>
      <c r="U6" s="23">
        <f t="shared" ref="U6:U33" si="10">(O6+Q6+S6)*M6</f>
        <v>1078645.3333333328</v>
      </c>
      <c r="V6" s="52">
        <f t="shared" ref="V6:V33" si="11">ROUND(N6+P6+R6+T6,0)</f>
        <v>91930</v>
      </c>
      <c r="W6" s="53">
        <f t="shared" ref="W6:W33" si="12">ROUND(O6+Q6+S6+U6,0)</f>
        <v>11865099</v>
      </c>
      <c r="X6"/>
    </row>
    <row r="7" spans="1:24" s="93" customFormat="1">
      <c r="A7" s="1">
        <f>IF(B6="","",A6+1)</f>
        <v>2</v>
      </c>
      <c r="B7" s="94" t="s">
        <v>121</v>
      </c>
      <c r="C7" s="4">
        <v>47310</v>
      </c>
      <c r="D7" s="6"/>
      <c r="E7" s="5">
        <v>0</v>
      </c>
      <c r="F7" s="2">
        <f t="shared" si="0"/>
        <v>47310</v>
      </c>
      <c r="G7" s="89">
        <v>13.090909090909092</v>
      </c>
      <c r="H7" s="89">
        <v>11</v>
      </c>
      <c r="I7" s="14">
        <f t="shared" si="1"/>
        <v>144</v>
      </c>
      <c r="J7" s="26">
        <v>0.79</v>
      </c>
      <c r="K7" s="43">
        <f t="shared" si="2"/>
        <v>8.5611307727381028E-2</v>
      </c>
      <c r="L7" s="41">
        <v>0.06</v>
      </c>
      <c r="M7" s="41">
        <v>0.1</v>
      </c>
      <c r="N7" s="22">
        <f t="shared" si="3"/>
        <v>37374.9</v>
      </c>
      <c r="O7" s="22">
        <f t="shared" si="4"/>
        <v>5381985.6000000006</v>
      </c>
      <c r="P7" s="22">
        <f t="shared" si="5"/>
        <v>3199.7140651800933</v>
      </c>
      <c r="Q7" s="22">
        <f t="shared" si="6"/>
        <v>460758.82538593345</v>
      </c>
      <c r="R7" s="22">
        <f t="shared" si="7"/>
        <v>2434.4768439108057</v>
      </c>
      <c r="S7" s="22">
        <f t="shared" si="8"/>
        <v>350564.66552315606</v>
      </c>
      <c r="T7" s="22">
        <f t="shared" si="9"/>
        <v>4300.909090909091</v>
      </c>
      <c r="U7" s="23">
        <f t="shared" si="10"/>
        <v>619330.90909090906</v>
      </c>
      <c r="V7" s="52">
        <f t="shared" si="11"/>
        <v>47310</v>
      </c>
      <c r="W7" s="53">
        <f t="shared" si="12"/>
        <v>6812640</v>
      </c>
      <c r="X7"/>
    </row>
    <row r="8" spans="1:24" s="93" customFormat="1">
      <c r="A8" s="1">
        <f>IF(B7="","",A7+1)</f>
        <v>3</v>
      </c>
      <c r="B8" s="94" t="s">
        <v>122</v>
      </c>
      <c r="C8" s="4">
        <v>47310</v>
      </c>
      <c r="D8" s="6"/>
      <c r="E8" s="5">
        <v>0</v>
      </c>
      <c r="F8" s="2">
        <f t="shared" si="0"/>
        <v>47310</v>
      </c>
      <c r="G8" s="89">
        <v>14.466666666666667</v>
      </c>
      <c r="H8" s="89">
        <v>11</v>
      </c>
      <c r="I8" s="14">
        <f t="shared" si="1"/>
        <v>159.13333333333333</v>
      </c>
      <c r="J8" s="26">
        <v>0.79</v>
      </c>
      <c r="K8" s="43">
        <f t="shared" si="2"/>
        <v>8.5611307727381028E-2</v>
      </c>
      <c r="L8" s="41">
        <v>0.06</v>
      </c>
      <c r="M8" s="41">
        <v>0.1</v>
      </c>
      <c r="N8" s="22">
        <f t="shared" si="3"/>
        <v>37374.9</v>
      </c>
      <c r="O8" s="22">
        <f t="shared" si="4"/>
        <v>5947592.4199999999</v>
      </c>
      <c r="P8" s="22">
        <f t="shared" si="5"/>
        <v>3199.7140651800933</v>
      </c>
      <c r="Q8" s="22">
        <f t="shared" si="6"/>
        <v>509181.16490565881</v>
      </c>
      <c r="R8" s="22">
        <f t="shared" si="7"/>
        <v>2434.4768439108057</v>
      </c>
      <c r="S8" s="22">
        <f t="shared" si="8"/>
        <v>387406.41509433952</v>
      </c>
      <c r="T8" s="22">
        <f t="shared" si="9"/>
        <v>4300.909090909091</v>
      </c>
      <c r="U8" s="23">
        <f t="shared" si="10"/>
        <v>684417.99999999988</v>
      </c>
      <c r="V8" s="52">
        <f t="shared" si="11"/>
        <v>47310</v>
      </c>
      <c r="W8" s="53">
        <f t="shared" si="12"/>
        <v>7528598</v>
      </c>
      <c r="X8"/>
    </row>
    <row r="9" spans="1:24" s="93" customFormat="1">
      <c r="A9" s="1">
        <f t="shared" ref="A9:A32" si="13">IF(B8="","",A8+1)</f>
        <v>4</v>
      </c>
      <c r="B9" s="94" t="s">
        <v>124</v>
      </c>
      <c r="C9" s="4">
        <v>47310</v>
      </c>
      <c r="D9" s="6"/>
      <c r="E9" s="5">
        <v>0</v>
      </c>
      <c r="F9" s="2">
        <f t="shared" si="0"/>
        <v>47310</v>
      </c>
      <c r="G9" s="89">
        <v>15.200000000000001</v>
      </c>
      <c r="H9" s="89">
        <v>11</v>
      </c>
      <c r="I9" s="14">
        <f t="shared" si="1"/>
        <v>167.20000000000002</v>
      </c>
      <c r="J9" s="26">
        <v>0.79</v>
      </c>
      <c r="K9" s="43">
        <f t="shared" si="2"/>
        <v>8.5611307727381028E-2</v>
      </c>
      <c r="L9" s="41">
        <v>0.06</v>
      </c>
      <c r="M9" s="41">
        <v>0.1</v>
      </c>
      <c r="N9" s="22">
        <f t="shared" si="3"/>
        <v>37374.9</v>
      </c>
      <c r="O9" s="22">
        <f t="shared" si="4"/>
        <v>6249083.2800000012</v>
      </c>
      <c r="P9" s="22">
        <f t="shared" si="5"/>
        <v>3199.7140651800933</v>
      </c>
      <c r="Q9" s="22">
        <f t="shared" si="6"/>
        <v>534992.19169811171</v>
      </c>
      <c r="R9" s="22">
        <f t="shared" si="7"/>
        <v>2434.4768439108057</v>
      </c>
      <c r="S9" s="22">
        <f t="shared" si="8"/>
        <v>407044.52830188675</v>
      </c>
      <c r="T9" s="22">
        <f t="shared" si="9"/>
        <v>4300.909090909091</v>
      </c>
      <c r="U9" s="23">
        <f t="shared" si="10"/>
        <v>719112</v>
      </c>
      <c r="V9" s="52">
        <f t="shared" si="11"/>
        <v>47310</v>
      </c>
      <c r="W9" s="53">
        <f t="shared" si="12"/>
        <v>7910232</v>
      </c>
      <c r="X9"/>
    </row>
    <row r="10" spans="1:24" s="93" customFormat="1">
      <c r="A10" s="1">
        <f t="shared" si="13"/>
        <v>5</v>
      </c>
      <c r="B10" s="94" t="s">
        <v>123</v>
      </c>
      <c r="C10" s="4">
        <v>47310</v>
      </c>
      <c r="D10" s="6"/>
      <c r="E10" s="5">
        <v>0</v>
      </c>
      <c r="F10" s="2">
        <f t="shared" si="0"/>
        <v>47310</v>
      </c>
      <c r="G10" s="89">
        <v>15.200000000000001</v>
      </c>
      <c r="H10" s="89">
        <v>11</v>
      </c>
      <c r="I10" s="14">
        <f t="shared" si="1"/>
        <v>167.20000000000002</v>
      </c>
      <c r="J10" s="26">
        <v>0.79</v>
      </c>
      <c r="K10" s="43">
        <f t="shared" si="2"/>
        <v>8.5611307727381028E-2</v>
      </c>
      <c r="L10" s="41">
        <v>0.06</v>
      </c>
      <c r="M10" s="41">
        <v>0.1</v>
      </c>
      <c r="N10" s="22">
        <f t="shared" si="3"/>
        <v>37374.9</v>
      </c>
      <c r="O10" s="22">
        <f t="shared" si="4"/>
        <v>6249083.2800000012</v>
      </c>
      <c r="P10" s="22">
        <f t="shared" si="5"/>
        <v>3199.7140651800933</v>
      </c>
      <c r="Q10" s="22">
        <f t="shared" si="6"/>
        <v>534992.19169811171</v>
      </c>
      <c r="R10" s="22">
        <f t="shared" si="7"/>
        <v>2434.4768439108057</v>
      </c>
      <c r="S10" s="22">
        <f t="shared" si="8"/>
        <v>407044.52830188675</v>
      </c>
      <c r="T10" s="22">
        <f t="shared" si="9"/>
        <v>4300.909090909091</v>
      </c>
      <c r="U10" s="23">
        <f t="shared" si="10"/>
        <v>719112</v>
      </c>
      <c r="V10" s="52">
        <f t="shared" si="11"/>
        <v>47310</v>
      </c>
      <c r="W10" s="53">
        <f t="shared" si="12"/>
        <v>7910232</v>
      </c>
      <c r="X10"/>
    </row>
    <row r="11" spans="1:24" s="93" customFormat="1">
      <c r="A11" s="1">
        <f t="shared" si="13"/>
        <v>6</v>
      </c>
      <c r="B11" s="94" t="s">
        <v>97</v>
      </c>
      <c r="C11" s="4">
        <v>37930</v>
      </c>
      <c r="D11" s="6"/>
      <c r="E11" s="5">
        <v>0.03</v>
      </c>
      <c r="F11" s="2">
        <f t="shared" si="0"/>
        <v>39070</v>
      </c>
      <c r="G11" s="89">
        <v>15.466666666666667</v>
      </c>
      <c r="H11" s="89">
        <v>11</v>
      </c>
      <c r="I11" s="14">
        <f t="shared" si="1"/>
        <v>170.13333333333333</v>
      </c>
      <c r="J11" s="26">
        <v>0.79</v>
      </c>
      <c r="K11" s="43">
        <f t="shared" si="2"/>
        <v>8.5611307727381028E-2</v>
      </c>
      <c r="L11" s="41">
        <v>0.06</v>
      </c>
      <c r="M11" s="41">
        <v>0.1</v>
      </c>
      <c r="N11" s="22">
        <f t="shared" si="3"/>
        <v>30865.300000000003</v>
      </c>
      <c r="O11" s="22">
        <f t="shared" si="4"/>
        <v>5251216.373333334</v>
      </c>
      <c r="P11" s="22">
        <f t="shared" si="5"/>
        <v>2642.4186963979337</v>
      </c>
      <c r="Q11" s="22">
        <f t="shared" si="6"/>
        <v>449563.50088050182</v>
      </c>
      <c r="R11" s="22">
        <f t="shared" si="7"/>
        <v>2010.463121783876</v>
      </c>
      <c r="S11" s="22">
        <f t="shared" si="8"/>
        <v>342046.79245283018</v>
      </c>
      <c r="T11" s="22">
        <f t="shared" si="9"/>
        <v>3551.8181818181811</v>
      </c>
      <c r="U11" s="23">
        <f t="shared" si="10"/>
        <v>604282.66666666663</v>
      </c>
      <c r="V11" s="52">
        <f t="shared" si="11"/>
        <v>39070</v>
      </c>
      <c r="W11" s="53">
        <f t="shared" si="12"/>
        <v>6647109</v>
      </c>
      <c r="X11"/>
    </row>
    <row r="12" spans="1:24" s="93" customFormat="1">
      <c r="A12" s="1">
        <f t="shared" si="13"/>
        <v>7</v>
      </c>
      <c r="B12" s="94" t="s">
        <v>91</v>
      </c>
      <c r="C12" s="4">
        <v>47310</v>
      </c>
      <c r="D12" s="6"/>
      <c r="E12" s="5">
        <v>0</v>
      </c>
      <c r="F12" s="2">
        <f t="shared" si="0"/>
        <v>47310</v>
      </c>
      <c r="G12" s="89">
        <v>17.066666666666666</v>
      </c>
      <c r="H12" s="89">
        <v>11</v>
      </c>
      <c r="I12" s="14">
        <f t="shared" si="1"/>
        <v>187.73333333333332</v>
      </c>
      <c r="J12" s="26">
        <v>0.79</v>
      </c>
      <c r="K12" s="43">
        <f t="shared" si="2"/>
        <v>8.5611307727381028E-2</v>
      </c>
      <c r="L12" s="41">
        <v>0.06</v>
      </c>
      <c r="M12" s="41">
        <v>0.1</v>
      </c>
      <c r="N12" s="22">
        <f t="shared" si="3"/>
        <v>37374.9</v>
      </c>
      <c r="O12" s="22">
        <f t="shared" si="4"/>
        <v>7016514.5599999996</v>
      </c>
      <c r="P12" s="22">
        <f t="shared" si="5"/>
        <v>3199.7140651800933</v>
      </c>
      <c r="Q12" s="22">
        <f t="shared" si="6"/>
        <v>600692.98716980941</v>
      </c>
      <c r="R12" s="22">
        <f t="shared" si="7"/>
        <v>2434.4768439108057</v>
      </c>
      <c r="S12" s="22">
        <f t="shared" si="8"/>
        <v>457032.45283018856</v>
      </c>
      <c r="T12" s="22">
        <f t="shared" si="9"/>
        <v>4300.909090909091</v>
      </c>
      <c r="U12" s="23">
        <f t="shared" si="10"/>
        <v>807423.99999999988</v>
      </c>
      <c r="V12" s="52">
        <f t="shared" si="11"/>
        <v>47310</v>
      </c>
      <c r="W12" s="53">
        <f t="shared" si="12"/>
        <v>8881664</v>
      </c>
      <c r="X12"/>
    </row>
    <row r="13" spans="1:24" s="93" customFormat="1">
      <c r="A13" s="1">
        <f t="shared" si="13"/>
        <v>8</v>
      </c>
      <c r="B13" s="94" t="s">
        <v>125</v>
      </c>
      <c r="C13" s="4">
        <v>47310</v>
      </c>
      <c r="D13" s="6"/>
      <c r="E13" s="5">
        <v>0</v>
      </c>
      <c r="F13" s="2">
        <f t="shared" si="0"/>
        <v>47310</v>
      </c>
      <c r="G13" s="89">
        <v>17.400000000000002</v>
      </c>
      <c r="H13" s="89">
        <v>11</v>
      </c>
      <c r="I13" s="14">
        <f t="shared" si="1"/>
        <v>191.40000000000003</v>
      </c>
      <c r="J13" s="26">
        <v>0.79</v>
      </c>
      <c r="K13" s="43">
        <f t="shared" si="2"/>
        <v>8.5611307727381028E-2</v>
      </c>
      <c r="L13" s="41">
        <v>0.06</v>
      </c>
      <c r="M13" s="41">
        <v>0.1</v>
      </c>
      <c r="N13" s="22">
        <f t="shared" si="3"/>
        <v>37374.9</v>
      </c>
      <c r="O13" s="22">
        <f t="shared" si="4"/>
        <v>7153555.8600000013</v>
      </c>
      <c r="P13" s="22">
        <f t="shared" si="5"/>
        <v>3199.7140651800933</v>
      </c>
      <c r="Q13" s="22">
        <f t="shared" si="6"/>
        <v>612425.27207546995</v>
      </c>
      <c r="R13" s="22">
        <f t="shared" si="7"/>
        <v>2434.4768439108057</v>
      </c>
      <c r="S13" s="22">
        <f t="shared" si="8"/>
        <v>465958.86792452825</v>
      </c>
      <c r="T13" s="22">
        <f t="shared" si="9"/>
        <v>4300.909090909091</v>
      </c>
      <c r="U13" s="23">
        <f t="shared" si="10"/>
        <v>823194</v>
      </c>
      <c r="V13" s="52">
        <f t="shared" si="11"/>
        <v>47310</v>
      </c>
      <c r="W13" s="53">
        <f t="shared" si="12"/>
        <v>9055134</v>
      </c>
      <c r="X13"/>
    </row>
    <row r="14" spans="1:24" s="93" customFormat="1">
      <c r="A14" s="1">
        <f t="shared" si="13"/>
        <v>9</v>
      </c>
      <c r="B14" s="94" t="s">
        <v>126</v>
      </c>
      <c r="C14" s="4">
        <v>47310</v>
      </c>
      <c r="D14" s="6"/>
      <c r="E14" s="5">
        <v>0</v>
      </c>
      <c r="F14" s="2">
        <f t="shared" si="0"/>
        <v>47310</v>
      </c>
      <c r="G14" s="89">
        <v>17.666666666666668</v>
      </c>
      <c r="H14" s="89">
        <v>11</v>
      </c>
      <c r="I14" s="14">
        <f t="shared" si="1"/>
        <v>194.33333333333334</v>
      </c>
      <c r="J14" s="26">
        <v>0.79</v>
      </c>
      <c r="K14" s="43">
        <f t="shared" si="2"/>
        <v>8.5611307727381028E-2</v>
      </c>
      <c r="L14" s="41">
        <v>0.06</v>
      </c>
      <c r="M14" s="41">
        <v>0.1</v>
      </c>
      <c r="N14" s="22">
        <f t="shared" si="3"/>
        <v>37374.9</v>
      </c>
      <c r="O14" s="22">
        <f t="shared" si="4"/>
        <v>7263188.9000000004</v>
      </c>
      <c r="P14" s="22">
        <f t="shared" si="5"/>
        <v>3199.7140651800933</v>
      </c>
      <c r="Q14" s="22">
        <f t="shared" si="6"/>
        <v>621811.09999999811</v>
      </c>
      <c r="R14" s="22">
        <f t="shared" si="7"/>
        <v>2434.4768439108057</v>
      </c>
      <c r="S14" s="22">
        <f t="shared" si="8"/>
        <v>473099.99999999988</v>
      </c>
      <c r="T14" s="22">
        <f t="shared" si="9"/>
        <v>4300.909090909091</v>
      </c>
      <c r="U14" s="23">
        <f t="shared" si="10"/>
        <v>835809.99999999988</v>
      </c>
      <c r="V14" s="52">
        <f t="shared" si="11"/>
        <v>47310</v>
      </c>
      <c r="W14" s="53">
        <f t="shared" si="12"/>
        <v>9193910</v>
      </c>
      <c r="X14"/>
    </row>
    <row r="15" spans="1:24" s="93" customFormat="1">
      <c r="A15" s="1">
        <f t="shared" si="13"/>
        <v>10</v>
      </c>
      <c r="B15" s="94" t="s">
        <v>127</v>
      </c>
      <c r="C15" s="4">
        <v>47310</v>
      </c>
      <c r="D15" s="6"/>
      <c r="E15" s="5">
        <v>0</v>
      </c>
      <c r="F15" s="2">
        <f t="shared" si="0"/>
        <v>47310</v>
      </c>
      <c r="G15" s="89">
        <v>18.066666666666666</v>
      </c>
      <c r="H15" s="89">
        <v>11</v>
      </c>
      <c r="I15" s="14">
        <f t="shared" si="1"/>
        <v>198.73333333333332</v>
      </c>
      <c r="J15" s="26">
        <v>0.79</v>
      </c>
      <c r="K15" s="43">
        <f t="shared" si="2"/>
        <v>8.5611307727381028E-2</v>
      </c>
      <c r="L15" s="41">
        <v>0.06</v>
      </c>
      <c r="M15" s="41">
        <v>0.1</v>
      </c>
      <c r="N15" s="22">
        <f t="shared" si="3"/>
        <v>37374.9</v>
      </c>
      <c r="O15" s="22">
        <f t="shared" si="4"/>
        <v>7427638.46</v>
      </c>
      <c r="P15" s="22">
        <f t="shared" si="5"/>
        <v>3199.7140651800933</v>
      </c>
      <c r="Q15" s="22">
        <f t="shared" si="6"/>
        <v>635889.84188679047</v>
      </c>
      <c r="R15" s="22">
        <f t="shared" si="7"/>
        <v>2434.4768439108057</v>
      </c>
      <c r="S15" s="22">
        <f t="shared" si="8"/>
        <v>483811.69811320741</v>
      </c>
      <c r="T15" s="22">
        <f t="shared" si="9"/>
        <v>4300.909090909091</v>
      </c>
      <c r="U15" s="23">
        <f t="shared" si="10"/>
        <v>854733.99999999988</v>
      </c>
      <c r="V15" s="52">
        <f t="shared" si="11"/>
        <v>47310</v>
      </c>
      <c r="W15" s="53">
        <f t="shared" si="12"/>
        <v>9402074</v>
      </c>
      <c r="X15"/>
    </row>
    <row r="16" spans="1:24" s="93" customFormat="1">
      <c r="A16" s="1">
        <f t="shared" si="13"/>
        <v>11</v>
      </c>
      <c r="B16" s="94" t="s">
        <v>128</v>
      </c>
      <c r="C16" s="4">
        <v>47310</v>
      </c>
      <c r="D16" s="6"/>
      <c r="E16" s="5">
        <v>0</v>
      </c>
      <c r="F16" s="2">
        <f t="shared" si="0"/>
        <v>47310</v>
      </c>
      <c r="G16" s="89">
        <v>18.066666666666666</v>
      </c>
      <c r="H16" s="89">
        <v>11</v>
      </c>
      <c r="I16" s="14">
        <f t="shared" si="1"/>
        <v>198.73333333333332</v>
      </c>
      <c r="J16" s="26">
        <v>0.79</v>
      </c>
      <c r="K16" s="43">
        <f t="shared" si="2"/>
        <v>8.5611307727381028E-2</v>
      </c>
      <c r="L16" s="41">
        <v>0.06</v>
      </c>
      <c r="M16" s="41">
        <v>0.1</v>
      </c>
      <c r="N16" s="22">
        <f t="shared" si="3"/>
        <v>37374.9</v>
      </c>
      <c r="O16" s="22">
        <f t="shared" si="4"/>
        <v>7427638.46</v>
      </c>
      <c r="P16" s="22">
        <f t="shared" si="5"/>
        <v>3199.7140651800933</v>
      </c>
      <c r="Q16" s="22">
        <f t="shared" si="6"/>
        <v>635889.84188679047</v>
      </c>
      <c r="R16" s="22">
        <f t="shared" si="7"/>
        <v>2434.4768439108057</v>
      </c>
      <c r="S16" s="22">
        <f t="shared" si="8"/>
        <v>483811.69811320741</v>
      </c>
      <c r="T16" s="22">
        <f t="shared" si="9"/>
        <v>4300.909090909091</v>
      </c>
      <c r="U16" s="23">
        <f t="shared" si="10"/>
        <v>854733.99999999988</v>
      </c>
      <c r="V16" s="52">
        <f t="shared" si="11"/>
        <v>47310</v>
      </c>
      <c r="W16" s="53">
        <f t="shared" si="12"/>
        <v>9402074</v>
      </c>
      <c r="X16"/>
    </row>
    <row r="17" spans="1:24" s="93" customFormat="1">
      <c r="A17" s="1">
        <f t="shared" si="13"/>
        <v>12</v>
      </c>
      <c r="B17" s="94" t="s">
        <v>89</v>
      </c>
      <c r="C17" s="4">
        <v>47310</v>
      </c>
      <c r="D17" s="6"/>
      <c r="E17" s="5">
        <v>0</v>
      </c>
      <c r="F17" s="2">
        <f t="shared" si="0"/>
        <v>47310</v>
      </c>
      <c r="G17" s="89">
        <v>21.066666666666666</v>
      </c>
      <c r="H17" s="89">
        <v>11</v>
      </c>
      <c r="I17" s="14">
        <f t="shared" si="1"/>
        <v>231.73333333333332</v>
      </c>
      <c r="J17" s="26">
        <v>0.79</v>
      </c>
      <c r="K17" s="43">
        <f t="shared" si="2"/>
        <v>8.5611307727381028E-2</v>
      </c>
      <c r="L17" s="41">
        <v>0.06</v>
      </c>
      <c r="M17" s="41">
        <v>0.1</v>
      </c>
      <c r="N17" s="22">
        <f t="shared" si="3"/>
        <v>37374.9</v>
      </c>
      <c r="O17" s="22">
        <f t="shared" si="4"/>
        <v>8661010.1600000001</v>
      </c>
      <c r="P17" s="22">
        <f t="shared" si="5"/>
        <v>3199.7140651800933</v>
      </c>
      <c r="Q17" s="22">
        <f t="shared" si="6"/>
        <v>741480.40603773366</v>
      </c>
      <c r="R17" s="22">
        <f t="shared" si="7"/>
        <v>2434.4768439108057</v>
      </c>
      <c r="S17" s="22">
        <f t="shared" si="8"/>
        <v>564149.43396226398</v>
      </c>
      <c r="T17" s="22">
        <f t="shared" si="9"/>
        <v>4300.909090909091</v>
      </c>
      <c r="U17" s="23">
        <f t="shared" si="10"/>
        <v>996663.99999999965</v>
      </c>
      <c r="V17" s="52">
        <f t="shared" si="11"/>
        <v>47310</v>
      </c>
      <c r="W17" s="53">
        <f t="shared" si="12"/>
        <v>10963304</v>
      </c>
      <c r="X17"/>
    </row>
    <row r="18" spans="1:24" s="93" customFormat="1">
      <c r="A18" s="1">
        <f t="shared" si="13"/>
        <v>13</v>
      </c>
      <c r="B18" s="94" t="s">
        <v>129</v>
      </c>
      <c r="C18" s="4">
        <v>47310</v>
      </c>
      <c r="D18" s="6"/>
      <c r="E18" s="5">
        <v>0</v>
      </c>
      <c r="F18" s="2">
        <f t="shared" si="0"/>
        <v>47310</v>
      </c>
      <c r="G18" s="89">
        <v>23.533333333333335</v>
      </c>
      <c r="H18" s="89">
        <v>11</v>
      </c>
      <c r="I18" s="14">
        <f t="shared" si="1"/>
        <v>258.86666666666667</v>
      </c>
      <c r="J18" s="26">
        <v>0.79</v>
      </c>
      <c r="K18" s="43">
        <f t="shared" si="2"/>
        <v>8.5611307727381028E-2</v>
      </c>
      <c r="L18" s="41">
        <v>0.06</v>
      </c>
      <c r="M18" s="41">
        <v>0.1</v>
      </c>
      <c r="N18" s="22">
        <f t="shared" si="3"/>
        <v>37374.9</v>
      </c>
      <c r="O18" s="22">
        <f t="shared" si="4"/>
        <v>9675115.7800000012</v>
      </c>
      <c r="P18" s="22">
        <f t="shared" si="5"/>
        <v>3199.7140651800933</v>
      </c>
      <c r="Q18" s="22">
        <f t="shared" si="6"/>
        <v>828299.31433962018</v>
      </c>
      <c r="R18" s="22">
        <f t="shared" si="7"/>
        <v>2434.4768439108057</v>
      </c>
      <c r="S18" s="22">
        <f t="shared" si="8"/>
        <v>630204.90566037735</v>
      </c>
      <c r="T18" s="22">
        <f t="shared" si="9"/>
        <v>4300.909090909091</v>
      </c>
      <c r="U18" s="23">
        <f t="shared" si="10"/>
        <v>1113362</v>
      </c>
      <c r="V18" s="52">
        <f t="shared" si="11"/>
        <v>47310</v>
      </c>
      <c r="W18" s="53">
        <f t="shared" si="12"/>
        <v>12246982</v>
      </c>
      <c r="X18"/>
    </row>
    <row r="19" spans="1:24" s="93" customFormat="1">
      <c r="A19" s="1">
        <f t="shared" si="13"/>
        <v>14</v>
      </c>
      <c r="B19" s="94" t="s">
        <v>90</v>
      </c>
      <c r="C19" s="4">
        <v>47310</v>
      </c>
      <c r="D19" s="6"/>
      <c r="E19" s="5">
        <v>0</v>
      </c>
      <c r="F19" s="2">
        <f t="shared" si="0"/>
        <v>47310</v>
      </c>
      <c r="G19" s="89">
        <v>24.933333333333337</v>
      </c>
      <c r="H19" s="89">
        <v>11</v>
      </c>
      <c r="I19" s="14">
        <f t="shared" si="1"/>
        <v>274.26666666666671</v>
      </c>
      <c r="J19" s="26">
        <v>0.79</v>
      </c>
      <c r="K19" s="43">
        <f t="shared" si="2"/>
        <v>8.5611307727381028E-2</v>
      </c>
      <c r="L19" s="41">
        <v>0.06</v>
      </c>
      <c r="M19" s="41">
        <v>0.1</v>
      </c>
      <c r="N19" s="22">
        <f t="shared" si="3"/>
        <v>37374.9</v>
      </c>
      <c r="O19" s="22">
        <f t="shared" si="4"/>
        <v>10250689.240000002</v>
      </c>
      <c r="P19" s="22">
        <f t="shared" si="5"/>
        <v>3199.7140651800933</v>
      </c>
      <c r="Q19" s="22">
        <f t="shared" si="6"/>
        <v>877574.91094339371</v>
      </c>
      <c r="R19" s="22">
        <f t="shared" si="7"/>
        <v>2434.4768439108057</v>
      </c>
      <c r="S19" s="22">
        <f t="shared" si="8"/>
        <v>667695.84905660374</v>
      </c>
      <c r="T19" s="22">
        <f t="shared" si="9"/>
        <v>4300.909090909091</v>
      </c>
      <c r="U19" s="23">
        <f t="shared" si="10"/>
        <v>1179596</v>
      </c>
      <c r="V19" s="52">
        <f t="shared" si="11"/>
        <v>47310</v>
      </c>
      <c r="W19" s="53">
        <f t="shared" si="12"/>
        <v>12975556</v>
      </c>
      <c r="X19"/>
    </row>
    <row r="20" spans="1:24" s="93" customFormat="1">
      <c r="A20" s="1">
        <f t="shared" si="13"/>
        <v>15</v>
      </c>
      <c r="B20" s="94" t="s">
        <v>138</v>
      </c>
      <c r="C20" s="4">
        <v>37930</v>
      </c>
      <c r="D20" s="6"/>
      <c r="E20" s="5">
        <v>0.03</v>
      </c>
      <c r="F20" s="2">
        <f t="shared" si="0"/>
        <v>39070</v>
      </c>
      <c r="G20" s="89">
        <v>25.6</v>
      </c>
      <c r="H20" s="89">
        <v>11</v>
      </c>
      <c r="I20" s="14">
        <f t="shared" si="1"/>
        <v>281.60000000000002</v>
      </c>
      <c r="J20" s="26">
        <v>0.79</v>
      </c>
      <c r="K20" s="43">
        <f t="shared" si="2"/>
        <v>8.5611307727381028E-2</v>
      </c>
      <c r="L20" s="41">
        <v>0.06</v>
      </c>
      <c r="M20" s="41">
        <v>0.1</v>
      </c>
      <c r="N20" s="22">
        <f t="shared" si="3"/>
        <v>30865.300000000003</v>
      </c>
      <c r="O20" s="22">
        <f t="shared" si="4"/>
        <v>8691668.4800000023</v>
      </c>
      <c r="P20" s="22">
        <f t="shared" si="5"/>
        <v>2642.4186963979337</v>
      </c>
      <c r="Q20" s="22">
        <f t="shared" si="6"/>
        <v>744105.10490565829</v>
      </c>
      <c r="R20" s="22">
        <f t="shared" si="7"/>
        <v>2010.463121783876</v>
      </c>
      <c r="S20" s="22">
        <f t="shared" si="8"/>
        <v>566146.41509433952</v>
      </c>
      <c r="T20" s="22">
        <f t="shared" si="9"/>
        <v>3551.8181818181811</v>
      </c>
      <c r="U20" s="23">
        <f t="shared" si="10"/>
        <v>1000192</v>
      </c>
      <c r="V20" s="52">
        <f t="shared" si="11"/>
        <v>39070</v>
      </c>
      <c r="W20" s="53">
        <f t="shared" si="12"/>
        <v>11002112</v>
      </c>
      <c r="X20"/>
    </row>
    <row r="21" spans="1:24" s="93" customFormat="1">
      <c r="A21" s="1">
        <f t="shared" si="13"/>
        <v>16</v>
      </c>
      <c r="B21" s="94" t="s">
        <v>94</v>
      </c>
      <c r="C21" s="4">
        <v>47310</v>
      </c>
      <c r="D21" s="6"/>
      <c r="E21" s="5">
        <v>0</v>
      </c>
      <c r="F21" s="2">
        <f t="shared" si="0"/>
        <v>47310</v>
      </c>
      <c r="G21" s="89">
        <v>25.866666666666671</v>
      </c>
      <c r="H21" s="89">
        <v>11</v>
      </c>
      <c r="I21" s="14">
        <f t="shared" si="1"/>
        <v>284.53333333333336</v>
      </c>
      <c r="J21" s="26">
        <v>0.79</v>
      </c>
      <c r="K21" s="43">
        <f t="shared" si="2"/>
        <v>8.5611307727381028E-2</v>
      </c>
      <c r="L21" s="41">
        <v>0.06</v>
      </c>
      <c r="M21" s="41">
        <v>0.1</v>
      </c>
      <c r="N21" s="22">
        <f t="shared" si="3"/>
        <v>37374.9</v>
      </c>
      <c r="O21" s="22">
        <f t="shared" si="4"/>
        <v>10634404.880000001</v>
      </c>
      <c r="P21" s="22">
        <f t="shared" si="5"/>
        <v>3199.7140651800933</v>
      </c>
      <c r="Q21" s="22">
        <f t="shared" si="6"/>
        <v>910425.30867924262</v>
      </c>
      <c r="R21" s="22">
        <f t="shared" si="7"/>
        <v>2434.4768439108057</v>
      </c>
      <c r="S21" s="22">
        <f t="shared" si="8"/>
        <v>692689.81132075458</v>
      </c>
      <c r="T21" s="22">
        <f t="shared" si="9"/>
        <v>4300.909090909091</v>
      </c>
      <c r="U21" s="23">
        <f t="shared" si="10"/>
        <v>1223751.9999999998</v>
      </c>
      <c r="V21" s="52">
        <f t="shared" si="11"/>
        <v>47310</v>
      </c>
      <c r="W21" s="53">
        <f t="shared" si="12"/>
        <v>13461272</v>
      </c>
      <c r="X21"/>
    </row>
    <row r="22" spans="1:24" s="93" customFormat="1">
      <c r="A22" s="1">
        <f t="shared" si="13"/>
        <v>17</v>
      </c>
      <c r="B22" s="94" t="s">
        <v>93</v>
      </c>
      <c r="C22" s="4">
        <v>47310</v>
      </c>
      <c r="D22" s="6"/>
      <c r="E22" s="5">
        <v>0</v>
      </c>
      <c r="F22" s="2">
        <f t="shared" si="0"/>
        <v>47310</v>
      </c>
      <c r="G22" s="89">
        <v>27.400000000000002</v>
      </c>
      <c r="H22" s="89">
        <v>11</v>
      </c>
      <c r="I22" s="14">
        <f t="shared" si="1"/>
        <v>301.40000000000003</v>
      </c>
      <c r="J22" s="26">
        <v>0.79</v>
      </c>
      <c r="K22" s="43">
        <f t="shared" si="2"/>
        <v>8.5611307727381028E-2</v>
      </c>
      <c r="L22" s="41">
        <v>0.06</v>
      </c>
      <c r="M22" s="41">
        <v>0.1</v>
      </c>
      <c r="N22" s="22">
        <f t="shared" si="3"/>
        <v>37374.9</v>
      </c>
      <c r="O22" s="22">
        <f t="shared" si="4"/>
        <v>11264794.860000001</v>
      </c>
      <c r="P22" s="22">
        <f t="shared" si="5"/>
        <v>3199.7140651800933</v>
      </c>
      <c r="Q22" s="22">
        <f t="shared" si="6"/>
        <v>964393.81924528023</v>
      </c>
      <c r="R22" s="22">
        <f t="shared" si="7"/>
        <v>2434.4768439108057</v>
      </c>
      <c r="S22" s="22">
        <f t="shared" si="8"/>
        <v>733751.32075471687</v>
      </c>
      <c r="T22" s="22">
        <f t="shared" si="9"/>
        <v>4300.909090909091</v>
      </c>
      <c r="U22" s="23">
        <f t="shared" si="10"/>
        <v>1296294</v>
      </c>
      <c r="V22" s="52">
        <f t="shared" si="11"/>
        <v>47310</v>
      </c>
      <c r="W22" s="53">
        <f t="shared" si="12"/>
        <v>14259234</v>
      </c>
      <c r="X22"/>
    </row>
    <row r="23" spans="1:24" s="93" customFormat="1">
      <c r="A23" s="1">
        <f t="shared" si="13"/>
        <v>18</v>
      </c>
      <c r="B23" s="94" t="s">
        <v>132</v>
      </c>
      <c r="C23" s="4">
        <v>115500</v>
      </c>
      <c r="D23" s="6"/>
      <c r="E23" s="5">
        <v>0.03</v>
      </c>
      <c r="F23" s="2">
        <f t="shared" si="0"/>
        <v>118970</v>
      </c>
      <c r="G23" s="89">
        <v>27.8</v>
      </c>
      <c r="H23" s="89">
        <v>11</v>
      </c>
      <c r="I23" s="14">
        <f t="shared" si="1"/>
        <v>305.8</v>
      </c>
      <c r="J23" s="26">
        <v>0.79</v>
      </c>
      <c r="K23" s="43">
        <f t="shared" si="2"/>
        <v>8.5611307727381028E-2</v>
      </c>
      <c r="L23" s="41">
        <v>0.06</v>
      </c>
      <c r="M23" s="41">
        <v>0.1</v>
      </c>
      <c r="N23" s="22">
        <f t="shared" si="3"/>
        <v>93986.3</v>
      </c>
      <c r="O23" s="22">
        <f t="shared" si="4"/>
        <v>28741010.540000003</v>
      </c>
      <c r="P23" s="22">
        <f t="shared" si="5"/>
        <v>8046.2900514579514</v>
      </c>
      <c r="Q23" s="22">
        <f t="shared" si="6"/>
        <v>2460555.4977358417</v>
      </c>
      <c r="R23" s="22">
        <f t="shared" si="7"/>
        <v>6121.955403087477</v>
      </c>
      <c r="S23" s="22">
        <f t="shared" si="8"/>
        <v>1872093.9622641506</v>
      </c>
      <c r="T23" s="22">
        <f t="shared" si="9"/>
        <v>10815.454545454544</v>
      </c>
      <c r="U23" s="23">
        <f t="shared" si="10"/>
        <v>3307366</v>
      </c>
      <c r="V23" s="52">
        <f t="shared" si="11"/>
        <v>118970</v>
      </c>
      <c r="W23" s="53">
        <f t="shared" si="12"/>
        <v>36381026</v>
      </c>
      <c r="X23"/>
    </row>
    <row r="24" spans="1:24" s="93" customFormat="1">
      <c r="A24" s="1">
        <f t="shared" si="13"/>
        <v>19</v>
      </c>
      <c r="B24" s="94" t="s">
        <v>133</v>
      </c>
      <c r="C24" s="4">
        <v>47310</v>
      </c>
      <c r="D24" s="6"/>
      <c r="E24" s="5">
        <v>0</v>
      </c>
      <c r="F24" s="2">
        <f t="shared" si="0"/>
        <v>47310</v>
      </c>
      <c r="G24" s="89">
        <v>28.8</v>
      </c>
      <c r="H24" s="89">
        <v>11</v>
      </c>
      <c r="I24" s="14">
        <f t="shared" si="1"/>
        <v>316.8</v>
      </c>
      <c r="J24" s="26">
        <v>0.79</v>
      </c>
      <c r="K24" s="43">
        <f t="shared" si="2"/>
        <v>8.5611307727381028E-2</v>
      </c>
      <c r="L24" s="41">
        <v>0.06</v>
      </c>
      <c r="M24" s="41">
        <v>0.1</v>
      </c>
      <c r="N24" s="22">
        <f t="shared" si="3"/>
        <v>37374.9</v>
      </c>
      <c r="O24" s="22">
        <f t="shared" si="4"/>
        <v>11840368.32</v>
      </c>
      <c r="P24" s="22">
        <f t="shared" si="5"/>
        <v>3199.7140651800933</v>
      </c>
      <c r="Q24" s="22">
        <f t="shared" si="6"/>
        <v>1013669.4158490535</v>
      </c>
      <c r="R24" s="22">
        <f t="shared" si="7"/>
        <v>2434.4768439108057</v>
      </c>
      <c r="S24" s="22">
        <f t="shared" si="8"/>
        <v>771242.26415094326</v>
      </c>
      <c r="T24" s="22">
        <f t="shared" si="9"/>
        <v>4300.909090909091</v>
      </c>
      <c r="U24" s="23">
        <f t="shared" si="10"/>
        <v>1362528</v>
      </c>
      <c r="V24" s="52">
        <f t="shared" si="11"/>
        <v>47310</v>
      </c>
      <c r="W24" s="53">
        <f t="shared" si="12"/>
        <v>14987808</v>
      </c>
      <c r="X24"/>
    </row>
    <row r="25" spans="1:24" s="93" customFormat="1">
      <c r="A25" s="1">
        <f t="shared" si="13"/>
        <v>20</v>
      </c>
      <c r="B25" s="94" t="s">
        <v>135</v>
      </c>
      <c r="C25" s="4">
        <v>47310</v>
      </c>
      <c r="D25" s="6"/>
      <c r="E25" s="5">
        <v>0</v>
      </c>
      <c r="F25" s="2">
        <f t="shared" si="0"/>
        <v>47310</v>
      </c>
      <c r="G25" s="89">
        <v>29.200000000000003</v>
      </c>
      <c r="H25" s="89">
        <v>11</v>
      </c>
      <c r="I25" s="14">
        <f t="shared" si="1"/>
        <v>321.20000000000005</v>
      </c>
      <c r="J25" s="26">
        <v>0.79</v>
      </c>
      <c r="K25" s="43">
        <f t="shared" si="2"/>
        <v>8.5611307727381028E-2</v>
      </c>
      <c r="L25" s="41">
        <v>0.06</v>
      </c>
      <c r="M25" s="41">
        <v>0.1</v>
      </c>
      <c r="N25" s="22">
        <f t="shared" si="3"/>
        <v>37374.9</v>
      </c>
      <c r="O25" s="22">
        <f t="shared" si="4"/>
        <v>12004817.880000003</v>
      </c>
      <c r="P25" s="22">
        <f t="shared" si="5"/>
        <v>3199.7140651800933</v>
      </c>
      <c r="Q25" s="22">
        <f t="shared" si="6"/>
        <v>1027748.1577358461</v>
      </c>
      <c r="R25" s="22">
        <f t="shared" si="7"/>
        <v>2434.4768439108057</v>
      </c>
      <c r="S25" s="22">
        <f t="shared" si="8"/>
        <v>781953.96226415096</v>
      </c>
      <c r="T25" s="22">
        <f t="shared" si="9"/>
        <v>4300.909090909091</v>
      </c>
      <c r="U25" s="23">
        <f t="shared" si="10"/>
        <v>1381452</v>
      </c>
      <c r="V25" s="52">
        <f t="shared" si="11"/>
        <v>47310</v>
      </c>
      <c r="W25" s="53">
        <f t="shared" si="12"/>
        <v>15195972</v>
      </c>
      <c r="X25"/>
    </row>
    <row r="26" spans="1:24" s="93" customFormat="1">
      <c r="A26" s="1">
        <f t="shared" si="13"/>
        <v>21</v>
      </c>
      <c r="B26" s="94" t="s">
        <v>134</v>
      </c>
      <c r="C26" s="4">
        <v>47310</v>
      </c>
      <c r="D26" s="6"/>
      <c r="E26" s="5">
        <v>0</v>
      </c>
      <c r="F26" s="2">
        <f t="shared" si="0"/>
        <v>47310</v>
      </c>
      <c r="G26" s="89">
        <v>29.200000000000003</v>
      </c>
      <c r="H26" s="89">
        <v>11</v>
      </c>
      <c r="I26" s="14">
        <f t="shared" si="1"/>
        <v>321.20000000000005</v>
      </c>
      <c r="J26" s="26">
        <v>0.79</v>
      </c>
      <c r="K26" s="43">
        <f t="shared" si="2"/>
        <v>8.5611307727381028E-2</v>
      </c>
      <c r="L26" s="41">
        <v>0.06</v>
      </c>
      <c r="M26" s="41">
        <v>0.1</v>
      </c>
      <c r="N26" s="22">
        <f t="shared" si="3"/>
        <v>37374.9</v>
      </c>
      <c r="O26" s="22">
        <f t="shared" si="4"/>
        <v>12004817.880000003</v>
      </c>
      <c r="P26" s="22">
        <f t="shared" si="5"/>
        <v>3199.7140651800933</v>
      </c>
      <c r="Q26" s="22">
        <f t="shared" si="6"/>
        <v>1027748.1577358461</v>
      </c>
      <c r="R26" s="22">
        <f t="shared" si="7"/>
        <v>2434.4768439108057</v>
      </c>
      <c r="S26" s="22">
        <f t="shared" si="8"/>
        <v>781953.96226415096</v>
      </c>
      <c r="T26" s="22">
        <f t="shared" si="9"/>
        <v>4300.909090909091</v>
      </c>
      <c r="U26" s="23">
        <f t="shared" si="10"/>
        <v>1381452</v>
      </c>
      <c r="V26" s="52">
        <f t="shared" si="11"/>
        <v>47310</v>
      </c>
      <c r="W26" s="53">
        <f t="shared" si="12"/>
        <v>15195972</v>
      </c>
      <c r="X26"/>
    </row>
    <row r="27" spans="1:24" s="93" customFormat="1">
      <c r="A27" s="1">
        <f t="shared" si="13"/>
        <v>22</v>
      </c>
      <c r="B27" s="94" t="s">
        <v>136</v>
      </c>
      <c r="C27" s="4">
        <v>47310</v>
      </c>
      <c r="D27" s="6"/>
      <c r="E27" s="5">
        <v>0</v>
      </c>
      <c r="F27" s="2">
        <f t="shared" si="0"/>
        <v>47310</v>
      </c>
      <c r="G27" s="89">
        <v>30.6</v>
      </c>
      <c r="H27" s="89">
        <v>11</v>
      </c>
      <c r="I27" s="14">
        <f t="shared" si="1"/>
        <v>336.6</v>
      </c>
      <c r="J27" s="26">
        <v>0.79</v>
      </c>
      <c r="K27" s="43">
        <f t="shared" si="2"/>
        <v>8.5611307727381028E-2</v>
      </c>
      <c r="L27" s="41">
        <v>0.06</v>
      </c>
      <c r="M27" s="41">
        <v>0.1</v>
      </c>
      <c r="N27" s="22">
        <f t="shared" si="3"/>
        <v>37374.9</v>
      </c>
      <c r="O27" s="22">
        <f t="shared" si="4"/>
        <v>12580391.340000002</v>
      </c>
      <c r="P27" s="22">
        <f t="shared" si="5"/>
        <v>3199.7140651800933</v>
      </c>
      <c r="Q27" s="22">
        <f t="shared" si="6"/>
        <v>1077023.7543396195</v>
      </c>
      <c r="R27" s="22">
        <f t="shared" si="7"/>
        <v>2434.4768439108057</v>
      </c>
      <c r="S27" s="22">
        <f t="shared" si="8"/>
        <v>819444.90566037723</v>
      </c>
      <c r="T27" s="22">
        <f t="shared" si="9"/>
        <v>4300.909090909091</v>
      </c>
      <c r="U27" s="23">
        <f t="shared" si="10"/>
        <v>1447686</v>
      </c>
      <c r="V27" s="52">
        <f t="shared" si="11"/>
        <v>47310</v>
      </c>
      <c r="W27" s="53">
        <f t="shared" si="12"/>
        <v>15924546</v>
      </c>
      <c r="X27"/>
    </row>
    <row r="28" spans="1:24" s="93" customFormat="1">
      <c r="A28" s="1">
        <f t="shared" si="13"/>
        <v>23</v>
      </c>
      <c r="B28" s="94" t="s">
        <v>137</v>
      </c>
      <c r="C28" s="4">
        <v>37930</v>
      </c>
      <c r="D28" s="6"/>
      <c r="E28" s="5">
        <v>0.03</v>
      </c>
      <c r="F28" s="2">
        <f t="shared" si="0"/>
        <v>39070</v>
      </c>
      <c r="G28" s="89">
        <v>31.666666666666671</v>
      </c>
      <c r="H28" s="89">
        <v>11</v>
      </c>
      <c r="I28" s="14">
        <f t="shared" si="1"/>
        <v>348.33333333333337</v>
      </c>
      <c r="J28" s="26">
        <v>0.79</v>
      </c>
      <c r="K28" s="43">
        <f t="shared" si="2"/>
        <v>8.5611307727381028E-2</v>
      </c>
      <c r="L28" s="41">
        <v>0.06</v>
      </c>
      <c r="M28" s="41">
        <v>0.1</v>
      </c>
      <c r="N28" s="22">
        <f t="shared" si="3"/>
        <v>30865.300000000003</v>
      </c>
      <c r="O28" s="22">
        <f t="shared" si="4"/>
        <v>10751412.833333336</v>
      </c>
      <c r="P28" s="22">
        <f t="shared" si="5"/>
        <v>2642.4186963979337</v>
      </c>
      <c r="Q28" s="22">
        <f t="shared" si="6"/>
        <v>920442.51257861382</v>
      </c>
      <c r="R28" s="22">
        <f t="shared" si="7"/>
        <v>2010.463121783876</v>
      </c>
      <c r="S28" s="22">
        <f t="shared" si="8"/>
        <v>700311.32075471699</v>
      </c>
      <c r="T28" s="22">
        <f t="shared" si="9"/>
        <v>3551.8181818181811</v>
      </c>
      <c r="U28" s="23">
        <f t="shared" si="10"/>
        <v>1237216.6666666667</v>
      </c>
      <c r="V28" s="52">
        <f t="shared" si="11"/>
        <v>39070</v>
      </c>
      <c r="W28" s="53">
        <f t="shared" si="12"/>
        <v>13609383</v>
      </c>
      <c r="X28"/>
    </row>
    <row r="29" spans="1:24" s="93" customFormat="1">
      <c r="A29" s="1">
        <f t="shared" si="13"/>
        <v>24</v>
      </c>
      <c r="B29" s="94" t="s">
        <v>88</v>
      </c>
      <c r="C29" s="4">
        <v>37930</v>
      </c>
      <c r="D29" s="6"/>
      <c r="E29" s="5">
        <v>0.03</v>
      </c>
      <c r="F29" s="2">
        <f t="shared" si="0"/>
        <v>39070</v>
      </c>
      <c r="G29" s="89">
        <v>31.8</v>
      </c>
      <c r="H29" s="89">
        <v>11</v>
      </c>
      <c r="I29" s="14">
        <f t="shared" si="1"/>
        <v>349.8</v>
      </c>
      <c r="J29" s="26">
        <v>0.79</v>
      </c>
      <c r="K29" s="43">
        <f t="shared" si="2"/>
        <v>8.5611307727381028E-2</v>
      </c>
      <c r="L29" s="41">
        <v>0.06</v>
      </c>
      <c r="M29" s="41">
        <v>0.1</v>
      </c>
      <c r="N29" s="22">
        <f t="shared" si="3"/>
        <v>30865.300000000003</v>
      </c>
      <c r="O29" s="22">
        <f t="shared" si="4"/>
        <v>10796681.940000001</v>
      </c>
      <c r="P29" s="22">
        <f t="shared" si="5"/>
        <v>2642.4186963979337</v>
      </c>
      <c r="Q29" s="22">
        <f t="shared" si="6"/>
        <v>924318.05999999726</v>
      </c>
      <c r="R29" s="22">
        <f t="shared" si="7"/>
        <v>2010.463121783876</v>
      </c>
      <c r="S29" s="22">
        <f t="shared" si="8"/>
        <v>703259.99999999988</v>
      </c>
      <c r="T29" s="22">
        <f t="shared" si="9"/>
        <v>3551.8181818181811</v>
      </c>
      <c r="U29" s="23">
        <f t="shared" si="10"/>
        <v>1242425.9999999998</v>
      </c>
      <c r="V29" s="52">
        <f t="shared" si="11"/>
        <v>39070</v>
      </c>
      <c r="W29" s="53">
        <f t="shared" si="12"/>
        <v>13666686</v>
      </c>
      <c r="X29"/>
    </row>
    <row r="30" spans="1:24" s="93" customFormat="1">
      <c r="A30" s="1">
        <f t="shared" si="13"/>
        <v>25</v>
      </c>
      <c r="B30" s="94" t="s">
        <v>92</v>
      </c>
      <c r="C30" s="4">
        <v>37930</v>
      </c>
      <c r="D30" s="6"/>
      <c r="E30" s="5">
        <v>0.03</v>
      </c>
      <c r="F30" s="2">
        <f t="shared" si="0"/>
        <v>39070</v>
      </c>
      <c r="G30" s="89">
        <v>31.933333333333334</v>
      </c>
      <c r="H30" s="89">
        <v>11</v>
      </c>
      <c r="I30" s="14">
        <f t="shared" si="1"/>
        <v>351.26666666666665</v>
      </c>
      <c r="J30" s="26">
        <v>0.79</v>
      </c>
      <c r="K30" s="43">
        <f t="shared" si="2"/>
        <v>8.5611307727381028E-2</v>
      </c>
      <c r="L30" s="41">
        <v>0.06</v>
      </c>
      <c r="M30" s="41">
        <v>0.1</v>
      </c>
      <c r="N30" s="22">
        <f t="shared" si="3"/>
        <v>30865.300000000003</v>
      </c>
      <c r="O30" s="22">
        <f t="shared" si="4"/>
        <v>10841951.046666667</v>
      </c>
      <c r="P30" s="22">
        <f t="shared" si="5"/>
        <v>2642.4186963979337</v>
      </c>
      <c r="Q30" s="22">
        <f t="shared" si="6"/>
        <v>928193.60742138082</v>
      </c>
      <c r="R30" s="22">
        <f t="shared" si="7"/>
        <v>2010.463121783876</v>
      </c>
      <c r="S30" s="22">
        <f t="shared" si="8"/>
        <v>706208.6792452829</v>
      </c>
      <c r="T30" s="22">
        <f t="shared" si="9"/>
        <v>3551.8181818181811</v>
      </c>
      <c r="U30" s="23">
        <f t="shared" si="10"/>
        <v>1247635.3333333333</v>
      </c>
      <c r="V30" s="52">
        <f t="shared" si="11"/>
        <v>39070</v>
      </c>
      <c r="W30" s="53">
        <f t="shared" si="12"/>
        <v>13723989</v>
      </c>
      <c r="X30"/>
    </row>
    <row r="31" spans="1:24" s="93" customFormat="1">
      <c r="A31" s="1">
        <f t="shared" si="13"/>
        <v>26</v>
      </c>
      <c r="B31" s="94" t="s">
        <v>130</v>
      </c>
      <c r="C31" s="4">
        <v>37930</v>
      </c>
      <c r="D31" s="6"/>
      <c r="E31" s="5">
        <v>0.03</v>
      </c>
      <c r="F31" s="2">
        <f t="shared" si="0"/>
        <v>39070</v>
      </c>
      <c r="G31" s="89">
        <v>32</v>
      </c>
      <c r="H31" s="89">
        <v>11</v>
      </c>
      <c r="I31" s="14">
        <f t="shared" si="1"/>
        <v>352</v>
      </c>
      <c r="J31" s="26">
        <v>0.79</v>
      </c>
      <c r="K31" s="43">
        <f t="shared" si="2"/>
        <v>8.5611307727381028E-2</v>
      </c>
      <c r="L31" s="41">
        <v>0.06</v>
      </c>
      <c r="M31" s="41">
        <v>0.1</v>
      </c>
      <c r="N31" s="22">
        <f t="shared" si="3"/>
        <v>30865.300000000003</v>
      </c>
      <c r="O31" s="22">
        <f t="shared" si="4"/>
        <v>10864585.600000001</v>
      </c>
      <c r="P31" s="22">
        <f t="shared" si="5"/>
        <v>2642.4186963979337</v>
      </c>
      <c r="Q31" s="22">
        <f t="shared" si="6"/>
        <v>930131.38113207277</v>
      </c>
      <c r="R31" s="22">
        <f t="shared" si="7"/>
        <v>2010.463121783876</v>
      </c>
      <c r="S31" s="22">
        <f t="shared" si="8"/>
        <v>707683.01886792446</v>
      </c>
      <c r="T31" s="22">
        <f t="shared" si="9"/>
        <v>3551.8181818181811</v>
      </c>
      <c r="U31" s="23">
        <f t="shared" si="10"/>
        <v>1250240</v>
      </c>
      <c r="V31" s="52">
        <f t="shared" si="11"/>
        <v>39070</v>
      </c>
      <c r="W31" s="53">
        <f t="shared" si="12"/>
        <v>13752640</v>
      </c>
      <c r="X31"/>
    </row>
    <row r="32" spans="1:24" s="93" customFormat="1">
      <c r="A32" s="1">
        <f t="shared" si="13"/>
        <v>27</v>
      </c>
      <c r="B32" s="94" t="s">
        <v>131</v>
      </c>
      <c r="C32" s="4">
        <v>84000</v>
      </c>
      <c r="D32" s="6"/>
      <c r="E32" s="5">
        <v>0.03</v>
      </c>
      <c r="F32" s="2">
        <f t="shared" si="0"/>
        <v>86520</v>
      </c>
      <c r="G32" s="89">
        <v>32</v>
      </c>
      <c r="H32" s="89">
        <v>11</v>
      </c>
      <c r="I32" s="14">
        <f t="shared" si="1"/>
        <v>352</v>
      </c>
      <c r="J32" s="26">
        <v>0.79</v>
      </c>
      <c r="K32" s="43">
        <f t="shared" si="2"/>
        <v>8.5611307727381028E-2</v>
      </c>
      <c r="L32" s="41">
        <v>0.06</v>
      </c>
      <c r="M32" s="41">
        <v>0.1</v>
      </c>
      <c r="N32" s="22">
        <f t="shared" si="3"/>
        <v>68350.8</v>
      </c>
      <c r="O32" s="22">
        <f t="shared" si="4"/>
        <v>24059481.600000001</v>
      </c>
      <c r="P32" s="22">
        <f t="shared" si="5"/>
        <v>5851.6013722126754</v>
      </c>
      <c r="Q32" s="22">
        <f t="shared" si="6"/>
        <v>2059763.6830188618</v>
      </c>
      <c r="R32" s="22">
        <f t="shared" si="7"/>
        <v>4452.1440823327612</v>
      </c>
      <c r="S32" s="22">
        <f t="shared" si="8"/>
        <v>1567154.7169811318</v>
      </c>
      <c r="T32" s="22">
        <f t="shared" si="9"/>
        <v>7865.4545454545441</v>
      </c>
      <c r="U32" s="23">
        <f t="shared" si="10"/>
        <v>2768640</v>
      </c>
      <c r="V32" s="52">
        <f t="shared" si="11"/>
        <v>86520</v>
      </c>
      <c r="W32" s="53">
        <f t="shared" si="12"/>
        <v>30455040</v>
      </c>
      <c r="X32"/>
    </row>
    <row r="33" spans="1:24" s="93" customFormat="1">
      <c r="A33" s="1">
        <v>28</v>
      </c>
      <c r="B33" s="94" t="s">
        <v>96</v>
      </c>
      <c r="C33" s="4">
        <v>37930</v>
      </c>
      <c r="D33" s="6"/>
      <c r="E33" s="5">
        <v>0.03</v>
      </c>
      <c r="F33" s="2">
        <f t="shared" si="0"/>
        <v>39070</v>
      </c>
      <c r="G33" s="89">
        <v>32</v>
      </c>
      <c r="H33" s="89">
        <v>11</v>
      </c>
      <c r="I33" s="14">
        <f t="shared" si="1"/>
        <v>352</v>
      </c>
      <c r="J33" s="26">
        <v>0.79</v>
      </c>
      <c r="K33" s="43">
        <f t="shared" si="2"/>
        <v>8.5611307727381028E-2</v>
      </c>
      <c r="L33" s="41">
        <v>0.06</v>
      </c>
      <c r="M33" s="41">
        <v>0.1</v>
      </c>
      <c r="N33" s="22">
        <f t="shared" si="3"/>
        <v>30865.300000000003</v>
      </c>
      <c r="O33" s="22">
        <f t="shared" si="4"/>
        <v>10864585.600000001</v>
      </c>
      <c r="P33" s="22">
        <f t="shared" si="5"/>
        <v>2642.4186963979337</v>
      </c>
      <c r="Q33" s="22">
        <f t="shared" si="6"/>
        <v>930131.38113207277</v>
      </c>
      <c r="R33" s="22">
        <f t="shared" si="7"/>
        <v>2010.463121783876</v>
      </c>
      <c r="S33" s="22">
        <f t="shared" si="8"/>
        <v>707683.01886792446</v>
      </c>
      <c r="T33" s="22">
        <f t="shared" si="9"/>
        <v>3551.8181818181811</v>
      </c>
      <c r="U33" s="23">
        <f t="shared" si="10"/>
        <v>1250240</v>
      </c>
      <c r="V33" s="52">
        <f t="shared" si="11"/>
        <v>39070</v>
      </c>
      <c r="W33" s="53">
        <f t="shared" si="12"/>
        <v>13752640</v>
      </c>
      <c r="X33"/>
    </row>
    <row r="34" spans="1:24" s="93" customFormat="1" ht="17.25" thickBot="1">
      <c r="A34" s="15"/>
      <c r="B34" s="16"/>
      <c r="C34" s="17"/>
      <c r="D34" s="18"/>
      <c r="E34" s="19"/>
      <c r="F34" s="20"/>
      <c r="G34" s="90"/>
      <c r="H34" s="90"/>
      <c r="I34" s="21"/>
      <c r="J34" s="27"/>
      <c r="K34" s="44"/>
      <c r="L34" s="42"/>
      <c r="M34" s="42"/>
      <c r="N34" s="24"/>
      <c r="O34" s="24"/>
      <c r="P34" s="24"/>
      <c r="Q34" s="24"/>
      <c r="R34" s="24"/>
      <c r="S34" s="24"/>
      <c r="T34" s="24"/>
      <c r="U34" s="25"/>
      <c r="V34" s="54"/>
      <c r="W34" s="55"/>
      <c r="X34"/>
    </row>
    <row r="35" spans="1:24" s="93" customFormat="1" ht="17.25" thickBot="1">
      <c r="A35"/>
      <c r="B35"/>
      <c r="C35"/>
      <c r="D35"/>
      <c r="E35"/>
      <c r="F35"/>
      <c r="G35" s="104" t="s">
        <v>39</v>
      </c>
      <c r="H35" s="105"/>
      <c r="I35" s="47">
        <f>SUM(I6:I34)</f>
        <v>7247.0666666666666</v>
      </c>
      <c r="J35"/>
      <c r="K35"/>
      <c r="L35"/>
      <c r="M35"/>
      <c r="N35" s="45" t="s">
        <v>24</v>
      </c>
      <c r="O35" s="48">
        <f>SUM(O6:O34)</f>
        <v>289268713.12</v>
      </c>
      <c r="P35" s="46"/>
      <c r="Q35" s="48">
        <f>SUM(Q6:Q34)</f>
        <v>24764672.814819828</v>
      </c>
      <c r="R35" s="46"/>
      <c r="S35" s="48">
        <f>SUM(S6:S34)</f>
        <v>18842003.15608919</v>
      </c>
      <c r="T35" s="46"/>
      <c r="U35" s="48">
        <f>SUM(U6:U34)</f>
        <v>33287538.909090906</v>
      </c>
      <c r="V35" s="56"/>
      <c r="W35" s="57">
        <f>SUM(W6:W34)</f>
        <v>366162928</v>
      </c>
      <c r="X35"/>
    </row>
    <row r="36" spans="1:24" s="93" customFormat="1">
      <c r="A36"/>
      <c r="B36"/>
      <c r="C36"/>
      <c r="D36"/>
      <c r="E36"/>
      <c r="F36"/>
      <c r="G36" s="87"/>
      <c r="H36" s="87"/>
      <c r="I36"/>
      <c r="J36"/>
      <c r="K36"/>
      <c r="L36"/>
      <c r="M36"/>
      <c r="N36"/>
      <c r="O36"/>
      <c r="P36"/>
      <c r="Q36"/>
      <c r="R36"/>
      <c r="S36"/>
      <c r="T36"/>
      <c r="U36"/>
      <c r="V36" s="49"/>
      <c r="W36" s="49"/>
      <c r="X36"/>
    </row>
    <row r="37" spans="1:24" s="93" customFormat="1">
      <c r="A37"/>
      <c r="B37"/>
      <c r="C37"/>
      <c r="D37"/>
      <c r="E37"/>
      <c r="F37"/>
      <c r="G37" s="87"/>
      <c r="H37" s="87"/>
      <c r="I37"/>
      <c r="J37"/>
      <c r="K37"/>
      <c r="L37"/>
      <c r="M37"/>
      <c r="N37"/>
      <c r="O37"/>
      <c r="P37"/>
      <c r="Q37"/>
      <c r="R37"/>
      <c r="S37"/>
      <c r="T37"/>
      <c r="U37"/>
      <c r="V37" s="49"/>
      <c r="W37" s="49"/>
      <c r="X37"/>
    </row>
    <row r="39" spans="1:24">
      <c r="B39" s="95"/>
    </row>
    <row r="40" spans="1:24">
      <c r="B40" s="95"/>
      <c r="G40" s="91"/>
    </row>
    <row r="66" ht="22.5" customHeight="1"/>
  </sheetData>
  <sheetProtection selectLockedCells="1"/>
  <sortState ref="A6:X33">
    <sortCondition ref="G6:G33"/>
  </sortState>
  <mergeCells count="14">
    <mergeCell ref="G35:H35"/>
    <mergeCell ref="A3:A5"/>
    <mergeCell ref="B3:B5"/>
    <mergeCell ref="C3:C5"/>
    <mergeCell ref="D3:E4"/>
    <mergeCell ref="F3:M4"/>
    <mergeCell ref="A2:H2"/>
    <mergeCell ref="I2:W2"/>
    <mergeCell ref="N3:W3"/>
    <mergeCell ref="N4:O4"/>
    <mergeCell ref="P4:Q4"/>
    <mergeCell ref="R4:S4"/>
    <mergeCell ref="T4:U4"/>
    <mergeCell ref="V4:W4"/>
  </mergeCells>
  <phoneticPr fontId="2" type="noConversion"/>
  <dataValidations count="3">
    <dataValidation type="whole" operator="greaterThanOrEqual" allowBlank="1" showInputMessage="1" showErrorMessage="1" sqref="D32 G6:G34 C6:C34" xr:uid="{00000000-0002-0000-0000-000000000000}">
      <formula1>0</formula1>
    </dataValidation>
    <dataValidation type="decimal" allowBlank="1" showInputMessage="1" showErrorMessage="1" sqref="L6:L34" xr:uid="{00000000-0002-0000-0000-000001000000}">
      <formula1>0</formula1>
      <formula2>0.06</formula2>
    </dataValidation>
    <dataValidation type="decimal" allowBlank="1" showInputMessage="1" showErrorMessage="1" sqref="M6:M34" xr:uid="{00000000-0002-0000-0000-000002000000}">
      <formula1>0</formula1>
      <formula2>0.1</formula2>
    </dataValidation>
  </dataValidation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A7" workbookViewId="0">
      <selection activeCell="H7" sqref="H7"/>
    </sheetView>
  </sheetViews>
  <sheetFormatPr defaultRowHeight="16.5"/>
  <cols>
    <col min="1" max="1" width="11.25" customWidth="1"/>
    <col min="2" max="2" width="25" customWidth="1"/>
    <col min="3" max="3" width="2.875" customWidth="1"/>
    <col min="4" max="4" width="14" customWidth="1"/>
    <col min="5" max="5" width="17.625" customWidth="1"/>
    <col min="6" max="6" width="23.25" customWidth="1"/>
  </cols>
  <sheetData>
    <row r="1" spans="1:6" ht="54.95" customHeight="1">
      <c r="A1" s="125" t="s">
        <v>77</v>
      </c>
      <c r="B1" s="126"/>
      <c r="C1" s="126"/>
      <c r="D1" s="126"/>
      <c r="E1" s="126"/>
      <c r="F1" s="127"/>
    </row>
    <row r="2" spans="1:6" ht="54.95" customHeight="1">
      <c r="A2" s="1" t="s">
        <v>28</v>
      </c>
      <c r="B2" s="140" t="str">
        <f>'세부원가내역서(선택형)'!I2</f>
        <v>서울압구정초등학교 2025학년도 늘봄학교 선택형 교육 프로그램 운영 용역</v>
      </c>
      <c r="C2" s="140"/>
      <c r="D2" s="140"/>
      <c r="E2" s="140"/>
      <c r="F2" s="141"/>
    </row>
    <row r="3" spans="1:6" ht="54.95" customHeight="1">
      <c r="A3" s="32" t="s">
        <v>14</v>
      </c>
      <c r="B3" s="128" t="s">
        <v>17</v>
      </c>
      <c r="C3" s="129"/>
      <c r="D3" s="130"/>
      <c r="E3" s="10" t="s">
        <v>15</v>
      </c>
      <c r="F3" s="33" t="s">
        <v>10</v>
      </c>
    </row>
    <row r="4" spans="1:6" ht="54.95" customHeight="1">
      <c r="A4" s="34" t="s">
        <v>11</v>
      </c>
      <c r="B4" s="131" t="s">
        <v>78</v>
      </c>
      <c r="C4" s="132"/>
      <c r="D4" s="133"/>
      <c r="E4" s="28">
        <f>'세부원가내역서(선택형)'!O35</f>
        <v>289268713.12</v>
      </c>
      <c r="F4" s="35" t="str">
        <f>"원가 총액의 "&amp;ROUND((E4/E13)*100,3)&amp;"%"</f>
        <v>원가 총액의 79%</v>
      </c>
    </row>
    <row r="5" spans="1:6" ht="105.6" customHeight="1">
      <c r="A5" s="138" t="s">
        <v>29</v>
      </c>
      <c r="B5" s="60" t="s">
        <v>81</v>
      </c>
      <c r="C5" s="11" t="s">
        <v>18</v>
      </c>
      <c r="D5" s="63">
        <v>3.3E-3</v>
      </c>
      <c r="E5" s="28">
        <f>(E4-E4*F6)*D5</f>
        <v>797079.9390021601</v>
      </c>
      <c r="F5" s="62" t="s">
        <v>44</v>
      </c>
    </row>
    <row r="6" spans="1:6" ht="50.25" customHeight="1">
      <c r="A6" s="138"/>
      <c r="B6" s="142" t="s">
        <v>60</v>
      </c>
      <c r="C6" s="142"/>
      <c r="D6" s="142"/>
      <c r="E6" s="64" t="s">
        <v>58</v>
      </c>
      <c r="F6" s="65">
        <v>0.16500000000000001</v>
      </c>
    </row>
    <row r="7" spans="1:6" ht="70.150000000000006" customHeight="1">
      <c r="A7" s="138"/>
      <c r="B7" s="60" t="s">
        <v>83</v>
      </c>
      <c r="C7" s="11" t="s">
        <v>18</v>
      </c>
      <c r="D7" s="59">
        <v>8.0000000000000002E-3</v>
      </c>
      <c r="E7" s="28">
        <f>(E4-E4*F8)*D7</f>
        <v>1932315.0036416003</v>
      </c>
      <c r="F7" s="62" t="s">
        <v>43</v>
      </c>
    </row>
    <row r="8" spans="1:6" ht="51" customHeight="1">
      <c r="A8" s="138"/>
      <c r="B8" s="142" t="s">
        <v>59</v>
      </c>
      <c r="C8" s="142"/>
      <c r="D8" s="142"/>
      <c r="E8" s="64" t="s">
        <v>58</v>
      </c>
      <c r="F8" s="65">
        <v>0.16500000000000001</v>
      </c>
    </row>
    <row r="9" spans="1:6" ht="54.95" customHeight="1">
      <c r="A9" s="138"/>
      <c r="B9" s="29" t="s">
        <v>27</v>
      </c>
      <c r="C9" s="30"/>
      <c r="D9" s="31"/>
      <c r="E9" s="28">
        <f>E10-E5-E7</f>
        <v>22035277.872176066</v>
      </c>
      <c r="F9" s="35"/>
    </row>
    <row r="10" spans="1:6" ht="54.95" customHeight="1">
      <c r="A10" s="139"/>
      <c r="B10" s="131" t="s">
        <v>79</v>
      </c>
      <c r="C10" s="132"/>
      <c r="D10" s="133"/>
      <c r="E10" s="28">
        <f>'세부원가내역서(선택형)'!Q35</f>
        <v>24764672.814819828</v>
      </c>
      <c r="F10" s="35" t="str">
        <f>"원가 총액의 "&amp;ROUND((E10/E13)*100,3)&amp;"%"</f>
        <v>원가 총액의 6.763%</v>
      </c>
    </row>
    <row r="11" spans="1:6" ht="54.95" customHeight="1">
      <c r="A11" s="34" t="s">
        <v>12</v>
      </c>
      <c r="B11" s="11" t="s">
        <v>19</v>
      </c>
      <c r="C11" s="11" t="s">
        <v>18</v>
      </c>
      <c r="D11" s="13">
        <v>0.06</v>
      </c>
      <c r="E11" s="28">
        <f>(E4+E10)*D11</f>
        <v>18842003.156089187</v>
      </c>
      <c r="F11" s="35" t="str">
        <f>"원가 총액의 "&amp;ROUND((E11/E13)*100,3)&amp;"%"</f>
        <v>원가 총액의 5.146%</v>
      </c>
    </row>
    <row r="12" spans="1:6" ht="54.95" customHeight="1">
      <c r="A12" s="34" t="s">
        <v>16</v>
      </c>
      <c r="B12" s="11" t="s">
        <v>20</v>
      </c>
      <c r="C12" s="11" t="s">
        <v>18</v>
      </c>
      <c r="D12" s="13">
        <v>0.1</v>
      </c>
      <c r="E12" s="28">
        <f>(E4+E10+E11)*D12</f>
        <v>33287538.909090903</v>
      </c>
      <c r="F12" s="35" t="str">
        <f>"원가 총액의 "&amp;ROUND((E12/E13)*100,3)&amp;"%"</f>
        <v>원가 총액의 9.091%</v>
      </c>
    </row>
    <row r="13" spans="1:6" ht="54.95" customHeight="1">
      <c r="A13" s="134" t="s">
        <v>42</v>
      </c>
      <c r="B13" s="132"/>
      <c r="C13" s="132"/>
      <c r="D13" s="133"/>
      <c r="E13" s="28">
        <f>ROUNDDOWN(E4+E10+E11+E12,0)</f>
        <v>366162928</v>
      </c>
      <c r="F13" s="36"/>
    </row>
    <row r="14" spans="1:6" ht="54.95" customHeight="1" thickBot="1">
      <c r="A14" s="135" t="s">
        <v>22</v>
      </c>
      <c r="B14" s="136"/>
      <c r="C14" s="136"/>
      <c r="D14" s="137"/>
      <c r="E14" s="37">
        <f>ROUNDDOWN(E4+E10+E11+E12,-3)</f>
        <v>366162000</v>
      </c>
      <c r="F14" s="61" t="s">
        <v>13</v>
      </c>
    </row>
  </sheetData>
  <mergeCells count="10">
    <mergeCell ref="A1:F1"/>
    <mergeCell ref="B3:D3"/>
    <mergeCell ref="B4:D4"/>
    <mergeCell ref="A13:D13"/>
    <mergeCell ref="A14:D14"/>
    <mergeCell ref="B10:D10"/>
    <mergeCell ref="A5:A10"/>
    <mergeCell ref="B2:F2"/>
    <mergeCell ref="B6:D6"/>
    <mergeCell ref="B8:D8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topLeftCell="A19" zoomScaleNormal="100" workbookViewId="0">
      <selection activeCell="O43" sqref="O43"/>
    </sheetView>
  </sheetViews>
  <sheetFormatPr defaultRowHeight="16.5"/>
  <cols>
    <col min="1" max="1" width="6.625" customWidth="1"/>
    <col min="2" max="2" width="15.625" bestFit="1" customWidth="1"/>
    <col min="3" max="3" width="9.5" customWidth="1"/>
    <col min="4" max="9" width="7.75" customWidth="1"/>
    <col min="12" max="12" width="10.625" customWidth="1"/>
    <col min="13" max="13" width="15.625" customWidth="1"/>
    <col min="14" max="14" width="10.625" customWidth="1"/>
    <col min="15" max="15" width="13.125" customWidth="1"/>
    <col min="16" max="16" width="10.625" customWidth="1"/>
    <col min="17" max="17" width="13.125" customWidth="1"/>
    <col min="18" max="18" width="10.625" customWidth="1"/>
    <col min="19" max="19" width="13.125" customWidth="1"/>
    <col min="20" max="20" width="10.625" customWidth="1"/>
    <col min="21" max="21" width="15.625" customWidth="1"/>
    <col min="22" max="22" width="12.625" bestFit="1" customWidth="1"/>
  </cols>
  <sheetData>
    <row r="1" spans="1:22" ht="17.25" thickBot="1"/>
    <row r="2" spans="1:22" ht="33" customHeight="1" thickBot="1">
      <c r="A2" s="96" t="s">
        <v>69</v>
      </c>
      <c r="B2" s="97"/>
      <c r="C2" s="97"/>
      <c r="D2" s="97"/>
      <c r="E2" s="97"/>
      <c r="F2" s="97"/>
      <c r="G2" s="97"/>
      <c r="H2" s="98"/>
      <c r="I2" s="97" t="s">
        <v>119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/>
    </row>
    <row r="3" spans="1:22" ht="20.100000000000001" customHeight="1">
      <c r="A3" s="168" t="s">
        <v>71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70"/>
    </row>
    <row r="4" spans="1:22" ht="20.100000000000001" customHeight="1">
      <c r="A4" s="157" t="s">
        <v>72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9"/>
    </row>
    <row r="5" spans="1:22" ht="20.100000000000001" customHeight="1">
      <c r="A5" s="157" t="s">
        <v>73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</row>
    <row r="6" spans="1:22" ht="20.100000000000001" customHeight="1">
      <c r="A6" s="157" t="s">
        <v>74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</row>
    <row r="7" spans="1:22" ht="20.100000000000001" customHeight="1">
      <c r="A7" s="157" t="s">
        <v>75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9"/>
    </row>
    <row r="8" spans="1:22" ht="20.100000000000001" customHeight="1">
      <c r="A8" s="157" t="s">
        <v>76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9"/>
    </row>
    <row r="9" spans="1:22" ht="20.100000000000001" customHeight="1" thickBot="1">
      <c r="A9" s="160" t="s">
        <v>87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2"/>
    </row>
    <row r="10" spans="1:22" ht="29.25" customHeight="1">
      <c r="A10" s="106" t="s">
        <v>0</v>
      </c>
      <c r="B10" s="109" t="s">
        <v>25</v>
      </c>
      <c r="C10" s="99" t="s">
        <v>45</v>
      </c>
      <c r="D10" s="99"/>
      <c r="E10" s="99"/>
      <c r="F10" s="99"/>
      <c r="G10" s="99"/>
      <c r="H10" s="99"/>
      <c r="I10" s="99"/>
      <c r="J10" s="99"/>
      <c r="K10" s="99"/>
      <c r="L10" s="99" t="s">
        <v>1</v>
      </c>
      <c r="M10" s="99"/>
      <c r="N10" s="99"/>
      <c r="O10" s="99"/>
      <c r="P10" s="99"/>
      <c r="Q10" s="99"/>
      <c r="R10" s="99"/>
      <c r="S10" s="99"/>
      <c r="T10" s="99"/>
      <c r="U10" s="100"/>
    </row>
    <row r="11" spans="1:22" ht="22.5" customHeight="1">
      <c r="A11" s="107"/>
      <c r="B11" s="110"/>
      <c r="C11" s="148" t="s">
        <v>46</v>
      </c>
      <c r="D11" s="166" t="s">
        <v>47</v>
      </c>
      <c r="E11" s="166"/>
      <c r="F11" s="166"/>
      <c r="G11" s="166"/>
      <c r="H11" s="166"/>
      <c r="I11" s="166"/>
      <c r="J11" s="148" t="s">
        <v>68</v>
      </c>
      <c r="K11" s="148" t="s">
        <v>35</v>
      </c>
      <c r="L11" s="101" t="s">
        <v>2</v>
      </c>
      <c r="M11" s="101"/>
      <c r="N11" s="101" t="s">
        <v>3</v>
      </c>
      <c r="O11" s="101"/>
      <c r="P11" s="101" t="s">
        <v>4</v>
      </c>
      <c r="Q11" s="101"/>
      <c r="R11" s="101" t="s">
        <v>5</v>
      </c>
      <c r="S11" s="101"/>
      <c r="T11" s="101" t="s">
        <v>48</v>
      </c>
      <c r="U11" s="167"/>
    </row>
    <row r="12" spans="1:22" ht="80.25" customHeight="1">
      <c r="A12" s="107"/>
      <c r="B12" s="110"/>
      <c r="C12" s="149"/>
      <c r="D12" s="152" t="s">
        <v>63</v>
      </c>
      <c r="E12" s="153"/>
      <c r="F12" s="152" t="s">
        <v>64</v>
      </c>
      <c r="G12" s="153"/>
      <c r="H12" s="148" t="s">
        <v>67</v>
      </c>
      <c r="I12" s="148" t="s">
        <v>66</v>
      </c>
      <c r="J12" s="149"/>
      <c r="K12" s="149"/>
      <c r="L12" s="148" t="s">
        <v>53</v>
      </c>
      <c r="M12" s="148" t="s">
        <v>8</v>
      </c>
      <c r="N12" s="151" t="s">
        <v>7</v>
      </c>
      <c r="O12" s="154" t="s">
        <v>8</v>
      </c>
      <c r="P12" s="151" t="s">
        <v>7</v>
      </c>
      <c r="Q12" s="148" t="s">
        <v>8</v>
      </c>
      <c r="R12" s="151" t="s">
        <v>7</v>
      </c>
      <c r="S12" s="148" t="s">
        <v>8</v>
      </c>
      <c r="T12" s="148" t="s">
        <v>54</v>
      </c>
      <c r="U12" s="163" t="s">
        <v>8</v>
      </c>
    </row>
    <row r="13" spans="1:22" ht="40.5" customHeight="1">
      <c r="A13" s="107"/>
      <c r="B13" s="110"/>
      <c r="C13" s="149"/>
      <c r="D13" s="82" t="s">
        <v>65</v>
      </c>
      <c r="E13" s="83">
        <v>0.16500000000000001</v>
      </c>
      <c r="F13" s="64" t="s">
        <v>65</v>
      </c>
      <c r="G13" s="83">
        <v>0.16500000000000001</v>
      </c>
      <c r="H13" s="149"/>
      <c r="I13" s="149"/>
      <c r="J13" s="149"/>
      <c r="K13" s="149"/>
      <c r="L13" s="149"/>
      <c r="M13" s="149"/>
      <c r="N13" s="110"/>
      <c r="O13" s="155"/>
      <c r="P13" s="110"/>
      <c r="Q13" s="149"/>
      <c r="R13" s="110"/>
      <c r="S13" s="149"/>
      <c r="T13" s="149"/>
      <c r="U13" s="164"/>
    </row>
    <row r="14" spans="1:22" ht="41.45" customHeight="1">
      <c r="A14" s="108"/>
      <c r="B14" s="111"/>
      <c r="C14" s="150"/>
      <c r="D14" s="81" t="s">
        <v>55</v>
      </c>
      <c r="E14" s="81" t="s">
        <v>56</v>
      </c>
      <c r="F14" s="81" t="s">
        <v>55</v>
      </c>
      <c r="G14" s="81" t="s">
        <v>56</v>
      </c>
      <c r="H14" s="150"/>
      <c r="I14" s="150"/>
      <c r="J14" s="150"/>
      <c r="K14" s="150"/>
      <c r="L14" s="150"/>
      <c r="M14" s="150"/>
      <c r="N14" s="111"/>
      <c r="O14" s="156"/>
      <c r="P14" s="111"/>
      <c r="Q14" s="150"/>
      <c r="R14" s="111"/>
      <c r="S14" s="150"/>
      <c r="T14" s="111"/>
      <c r="U14" s="165"/>
    </row>
    <row r="15" spans="1:22">
      <c r="A15" s="1">
        <v>1</v>
      </c>
      <c r="B15" s="3" t="s">
        <v>98</v>
      </c>
      <c r="C15" s="67">
        <v>96</v>
      </c>
      <c r="D15" s="68">
        <v>3.3E-3</v>
      </c>
      <c r="E15" s="71">
        <f>D15*(100%-E13)</f>
        <v>2.7554999999999997E-3</v>
      </c>
      <c r="F15" s="68">
        <v>8.0000000000000002E-3</v>
      </c>
      <c r="G15" s="71">
        <f>F15*(100%-G13)</f>
        <v>6.6800000000000002E-3</v>
      </c>
      <c r="H15" s="85">
        <v>0.16980000000000001</v>
      </c>
      <c r="I15" s="43">
        <f>SUM(E15,G15,H15)</f>
        <v>0.17923549999999999</v>
      </c>
      <c r="J15" s="69">
        <v>0.06</v>
      </c>
      <c r="K15" s="69">
        <v>0.1</v>
      </c>
      <c r="L15" s="70">
        <v>40000</v>
      </c>
      <c r="M15" s="22">
        <f>C15*L15</f>
        <v>3840000</v>
      </c>
      <c r="N15" s="22">
        <f>L15*I15</f>
        <v>7169.42</v>
      </c>
      <c r="O15" s="22">
        <f>N15*C15</f>
        <v>688264.32000000007</v>
      </c>
      <c r="P15" s="22">
        <f>(L15+N15)*J15</f>
        <v>2830.1651999999999</v>
      </c>
      <c r="Q15" s="22">
        <f>P15*C15</f>
        <v>271695.85920000001</v>
      </c>
      <c r="R15" s="22">
        <f>(L15+N15+P15)*K15</f>
        <v>4999.9585200000001</v>
      </c>
      <c r="S15" s="23">
        <f>R15*C15</f>
        <v>479996.01792000001</v>
      </c>
      <c r="T15" s="23">
        <f>L15+N15+P15+R15</f>
        <v>54999.543720000001</v>
      </c>
      <c r="U15" s="77">
        <f>M15+O15+Q15+S15</f>
        <v>5279956.1971199997</v>
      </c>
      <c r="V15" s="12"/>
    </row>
    <row r="16" spans="1:22">
      <c r="A16" s="1">
        <f>IF(B15="","",A15+1)</f>
        <v>2</v>
      </c>
      <c r="B16" s="3" t="s">
        <v>99</v>
      </c>
      <c r="C16" s="67">
        <v>98</v>
      </c>
      <c r="D16" s="71">
        <f>$D$15</f>
        <v>3.3E-3</v>
      </c>
      <c r="E16" s="71">
        <f>$E$15</f>
        <v>2.7554999999999997E-3</v>
      </c>
      <c r="F16" s="71">
        <f>$F$15</f>
        <v>8.0000000000000002E-3</v>
      </c>
      <c r="G16" s="71">
        <f>$G$15</f>
        <v>6.6800000000000002E-3</v>
      </c>
      <c r="H16" s="86">
        <f>$H$15</f>
        <v>0.16980000000000001</v>
      </c>
      <c r="I16" s="43">
        <f t="shared" ref="I16:I22" si="0">SUM(E16,G16,H16)</f>
        <v>0.17923549999999999</v>
      </c>
      <c r="J16" s="41">
        <f>$J$15</f>
        <v>0.06</v>
      </c>
      <c r="K16" s="41">
        <f>$K$15</f>
        <v>0.1</v>
      </c>
      <c r="L16" s="70">
        <f>$L$15</f>
        <v>40000</v>
      </c>
      <c r="M16" s="22">
        <f t="shared" ref="M16:M22" si="1">C16*L16</f>
        <v>3920000</v>
      </c>
      <c r="N16" s="22">
        <f t="shared" ref="N16:N22" si="2">L16*I16</f>
        <v>7169.42</v>
      </c>
      <c r="O16" s="22">
        <f t="shared" ref="O16:O22" si="3">N16*C16</f>
        <v>702603.16</v>
      </c>
      <c r="P16" s="22">
        <f t="shared" ref="P16:P22" si="4">(L16+N16)*J16</f>
        <v>2830.1651999999999</v>
      </c>
      <c r="Q16" s="22">
        <f t="shared" ref="Q16:Q22" si="5">P16*C16</f>
        <v>277356.18959999998</v>
      </c>
      <c r="R16" s="22">
        <f t="shared" ref="R16:R22" si="6">(L16+N16+P16)*K16</f>
        <v>4999.9585200000001</v>
      </c>
      <c r="S16" s="23">
        <f t="shared" ref="S16:S22" si="7">R16*C16</f>
        <v>489995.93495999998</v>
      </c>
      <c r="T16" s="23">
        <f t="shared" ref="T16:T22" si="8">L16+N16+P16+R16</f>
        <v>54999.543720000001</v>
      </c>
      <c r="U16" s="77">
        <f t="shared" ref="U16:U22" si="9">M16+O16+Q16+S16</f>
        <v>5389955.2845600005</v>
      </c>
    </row>
    <row r="17" spans="1:21">
      <c r="A17" s="1">
        <f t="shared" ref="A17:A34" si="10">IF(B16="","",A16+1)</f>
        <v>3</v>
      </c>
      <c r="B17" s="3" t="s">
        <v>100</v>
      </c>
      <c r="C17" s="67">
        <v>100</v>
      </c>
      <c r="D17" s="71">
        <f t="shared" ref="D17:D22" si="11">$D$15</f>
        <v>3.3E-3</v>
      </c>
      <c r="E17" s="71">
        <f t="shared" ref="E17:E22" si="12">$E$15</f>
        <v>2.7554999999999997E-3</v>
      </c>
      <c r="F17" s="71">
        <f t="shared" ref="F17:F22" si="13">$F$15</f>
        <v>8.0000000000000002E-3</v>
      </c>
      <c r="G17" s="71">
        <f t="shared" ref="G17:G22" si="14">$G$15</f>
        <v>6.6800000000000002E-3</v>
      </c>
      <c r="H17" s="86">
        <f t="shared" ref="H17:H22" si="15">$H$15</f>
        <v>0.16980000000000001</v>
      </c>
      <c r="I17" s="43">
        <f t="shared" si="0"/>
        <v>0.17923549999999999</v>
      </c>
      <c r="J17" s="41">
        <f t="shared" ref="J17:J33" si="16">$J$15</f>
        <v>0.06</v>
      </c>
      <c r="K17" s="41">
        <f t="shared" ref="K17:K33" si="17">$K$15</f>
        <v>0.1</v>
      </c>
      <c r="L17" s="70">
        <f t="shared" ref="L17:L22" si="18">$L$15</f>
        <v>40000</v>
      </c>
      <c r="M17" s="22">
        <f t="shared" si="1"/>
        <v>4000000</v>
      </c>
      <c r="N17" s="22">
        <f t="shared" si="2"/>
        <v>7169.42</v>
      </c>
      <c r="O17" s="22">
        <f t="shared" si="3"/>
        <v>716942</v>
      </c>
      <c r="P17" s="22">
        <f t="shared" si="4"/>
        <v>2830.1651999999999</v>
      </c>
      <c r="Q17" s="22">
        <f t="shared" si="5"/>
        <v>283016.52</v>
      </c>
      <c r="R17" s="22">
        <f t="shared" si="6"/>
        <v>4999.9585200000001</v>
      </c>
      <c r="S17" s="23">
        <f t="shared" si="7"/>
        <v>499995.85200000001</v>
      </c>
      <c r="T17" s="23">
        <f t="shared" si="8"/>
        <v>54999.543720000001</v>
      </c>
      <c r="U17" s="77">
        <f t="shared" si="9"/>
        <v>5499954.3719999995</v>
      </c>
    </row>
    <row r="18" spans="1:21">
      <c r="A18" s="1">
        <f t="shared" si="10"/>
        <v>4</v>
      </c>
      <c r="B18" s="3" t="s">
        <v>101</v>
      </c>
      <c r="C18" s="67">
        <v>98</v>
      </c>
      <c r="D18" s="71">
        <f>$D$15</f>
        <v>3.3E-3</v>
      </c>
      <c r="E18" s="71">
        <f>$E$15</f>
        <v>2.7554999999999997E-3</v>
      </c>
      <c r="F18" s="71">
        <f>$F$15</f>
        <v>8.0000000000000002E-3</v>
      </c>
      <c r="G18" s="71">
        <f>$G$15</f>
        <v>6.6800000000000002E-3</v>
      </c>
      <c r="H18" s="86">
        <f>$H$15</f>
        <v>0.16980000000000001</v>
      </c>
      <c r="I18" s="43">
        <f t="shared" si="0"/>
        <v>0.17923549999999999</v>
      </c>
      <c r="J18" s="41">
        <f t="shared" si="16"/>
        <v>0.06</v>
      </c>
      <c r="K18" s="41">
        <f t="shared" si="17"/>
        <v>0.1</v>
      </c>
      <c r="L18" s="70">
        <f>$L$15</f>
        <v>40000</v>
      </c>
      <c r="M18" s="22">
        <f t="shared" si="1"/>
        <v>3920000</v>
      </c>
      <c r="N18" s="22">
        <f t="shared" si="2"/>
        <v>7169.42</v>
      </c>
      <c r="O18" s="22">
        <f t="shared" si="3"/>
        <v>702603.16</v>
      </c>
      <c r="P18" s="22">
        <f t="shared" si="4"/>
        <v>2830.1651999999999</v>
      </c>
      <c r="Q18" s="22">
        <f t="shared" si="5"/>
        <v>277356.18959999998</v>
      </c>
      <c r="R18" s="22">
        <f t="shared" si="6"/>
        <v>4999.9585200000001</v>
      </c>
      <c r="S18" s="23">
        <f t="shared" si="7"/>
        <v>489995.93495999998</v>
      </c>
      <c r="T18" s="23">
        <f t="shared" si="8"/>
        <v>54999.543720000001</v>
      </c>
      <c r="U18" s="77">
        <f t="shared" si="9"/>
        <v>5389955.2845600005</v>
      </c>
    </row>
    <row r="19" spans="1:21">
      <c r="A19" s="1">
        <f t="shared" si="10"/>
        <v>5</v>
      </c>
      <c r="B19" s="3" t="s">
        <v>102</v>
      </c>
      <c r="C19" s="67">
        <v>98</v>
      </c>
      <c r="D19" s="71">
        <f t="shared" si="11"/>
        <v>3.3E-3</v>
      </c>
      <c r="E19" s="71">
        <f t="shared" si="12"/>
        <v>2.7554999999999997E-3</v>
      </c>
      <c r="F19" s="71">
        <f t="shared" si="13"/>
        <v>8.0000000000000002E-3</v>
      </c>
      <c r="G19" s="71">
        <f t="shared" si="14"/>
        <v>6.6800000000000002E-3</v>
      </c>
      <c r="H19" s="86">
        <f t="shared" si="15"/>
        <v>0.16980000000000001</v>
      </c>
      <c r="I19" s="43">
        <f t="shared" si="0"/>
        <v>0.17923549999999999</v>
      </c>
      <c r="J19" s="41">
        <f t="shared" si="16"/>
        <v>0.06</v>
      </c>
      <c r="K19" s="41">
        <f t="shared" si="17"/>
        <v>0.1</v>
      </c>
      <c r="L19" s="70">
        <f t="shared" si="18"/>
        <v>40000</v>
      </c>
      <c r="M19" s="22">
        <f t="shared" si="1"/>
        <v>3920000</v>
      </c>
      <c r="N19" s="22">
        <f t="shared" si="2"/>
        <v>7169.42</v>
      </c>
      <c r="O19" s="22">
        <f t="shared" si="3"/>
        <v>702603.16</v>
      </c>
      <c r="P19" s="22">
        <f t="shared" si="4"/>
        <v>2830.1651999999999</v>
      </c>
      <c r="Q19" s="22">
        <f t="shared" si="5"/>
        <v>277356.18959999998</v>
      </c>
      <c r="R19" s="22">
        <f t="shared" si="6"/>
        <v>4999.9585200000001</v>
      </c>
      <c r="S19" s="23">
        <f t="shared" si="7"/>
        <v>489995.93495999998</v>
      </c>
      <c r="T19" s="23">
        <f t="shared" si="8"/>
        <v>54999.543720000001</v>
      </c>
      <c r="U19" s="77">
        <f t="shared" si="9"/>
        <v>5389955.2845600005</v>
      </c>
    </row>
    <row r="20" spans="1:21">
      <c r="A20" s="1">
        <f t="shared" si="10"/>
        <v>6</v>
      </c>
      <c r="B20" s="3" t="s">
        <v>103</v>
      </c>
      <c r="C20" s="67">
        <v>96</v>
      </c>
      <c r="D20" s="71">
        <f>$D$15</f>
        <v>3.3E-3</v>
      </c>
      <c r="E20" s="71">
        <f>$E$15</f>
        <v>2.7554999999999997E-3</v>
      </c>
      <c r="F20" s="71">
        <f>$F$15</f>
        <v>8.0000000000000002E-3</v>
      </c>
      <c r="G20" s="71">
        <f>$G$15</f>
        <v>6.6800000000000002E-3</v>
      </c>
      <c r="H20" s="86">
        <f>$H$15</f>
        <v>0.16980000000000001</v>
      </c>
      <c r="I20" s="43">
        <f t="shared" si="0"/>
        <v>0.17923549999999999</v>
      </c>
      <c r="J20" s="41">
        <f t="shared" si="16"/>
        <v>0.06</v>
      </c>
      <c r="K20" s="41">
        <f t="shared" si="17"/>
        <v>0.1</v>
      </c>
      <c r="L20" s="70">
        <f>$L$15</f>
        <v>40000</v>
      </c>
      <c r="M20" s="22">
        <f t="shared" si="1"/>
        <v>3840000</v>
      </c>
      <c r="N20" s="22">
        <f t="shared" si="2"/>
        <v>7169.42</v>
      </c>
      <c r="O20" s="22">
        <f t="shared" si="3"/>
        <v>688264.32000000007</v>
      </c>
      <c r="P20" s="22">
        <f t="shared" si="4"/>
        <v>2830.1651999999999</v>
      </c>
      <c r="Q20" s="22">
        <f t="shared" si="5"/>
        <v>271695.85920000001</v>
      </c>
      <c r="R20" s="22">
        <f t="shared" si="6"/>
        <v>4999.9585200000001</v>
      </c>
      <c r="S20" s="23">
        <f t="shared" si="7"/>
        <v>479996.01792000001</v>
      </c>
      <c r="T20" s="23">
        <f t="shared" si="8"/>
        <v>54999.543720000001</v>
      </c>
      <c r="U20" s="77">
        <f t="shared" si="9"/>
        <v>5279956.1971199997</v>
      </c>
    </row>
    <row r="21" spans="1:21">
      <c r="A21" s="1">
        <f t="shared" si="10"/>
        <v>7</v>
      </c>
      <c r="B21" s="3" t="s">
        <v>104</v>
      </c>
      <c r="C21" s="67">
        <v>98</v>
      </c>
      <c r="D21" s="71">
        <f t="shared" si="11"/>
        <v>3.3E-3</v>
      </c>
      <c r="E21" s="71">
        <f t="shared" si="12"/>
        <v>2.7554999999999997E-3</v>
      </c>
      <c r="F21" s="71">
        <f t="shared" si="13"/>
        <v>8.0000000000000002E-3</v>
      </c>
      <c r="G21" s="71">
        <f t="shared" si="14"/>
        <v>6.6800000000000002E-3</v>
      </c>
      <c r="H21" s="86">
        <f t="shared" si="15"/>
        <v>0.16980000000000001</v>
      </c>
      <c r="I21" s="43">
        <f t="shared" si="0"/>
        <v>0.17923549999999999</v>
      </c>
      <c r="J21" s="41">
        <f t="shared" si="16"/>
        <v>0.06</v>
      </c>
      <c r="K21" s="41">
        <f t="shared" si="17"/>
        <v>0.1</v>
      </c>
      <c r="L21" s="70">
        <f t="shared" si="18"/>
        <v>40000</v>
      </c>
      <c r="M21" s="22">
        <f t="shared" si="1"/>
        <v>3920000</v>
      </c>
      <c r="N21" s="22">
        <f t="shared" si="2"/>
        <v>7169.42</v>
      </c>
      <c r="O21" s="22">
        <f t="shared" si="3"/>
        <v>702603.16</v>
      </c>
      <c r="P21" s="22">
        <f t="shared" si="4"/>
        <v>2830.1651999999999</v>
      </c>
      <c r="Q21" s="22">
        <f t="shared" si="5"/>
        <v>277356.18959999998</v>
      </c>
      <c r="R21" s="22">
        <f t="shared" si="6"/>
        <v>4999.9585200000001</v>
      </c>
      <c r="S21" s="23">
        <f t="shared" si="7"/>
        <v>489995.93495999998</v>
      </c>
      <c r="T21" s="23">
        <f t="shared" si="8"/>
        <v>54999.543720000001</v>
      </c>
      <c r="U21" s="77">
        <f t="shared" si="9"/>
        <v>5389955.2845600005</v>
      </c>
    </row>
    <row r="22" spans="1:21">
      <c r="A22" s="1">
        <f t="shared" si="10"/>
        <v>8</v>
      </c>
      <c r="B22" s="3" t="s">
        <v>105</v>
      </c>
      <c r="C22" s="67">
        <v>100</v>
      </c>
      <c r="D22" s="71">
        <f t="shared" si="11"/>
        <v>3.3E-3</v>
      </c>
      <c r="E22" s="71">
        <f t="shared" si="12"/>
        <v>2.7554999999999997E-3</v>
      </c>
      <c r="F22" s="71">
        <f t="shared" si="13"/>
        <v>8.0000000000000002E-3</v>
      </c>
      <c r="G22" s="71">
        <f t="shared" si="14"/>
        <v>6.6800000000000002E-3</v>
      </c>
      <c r="H22" s="86">
        <f t="shared" si="15"/>
        <v>0.16980000000000001</v>
      </c>
      <c r="I22" s="43">
        <f t="shared" si="0"/>
        <v>0.17923549999999999</v>
      </c>
      <c r="J22" s="41">
        <f t="shared" si="16"/>
        <v>0.06</v>
      </c>
      <c r="K22" s="41">
        <f t="shared" si="17"/>
        <v>0.1</v>
      </c>
      <c r="L22" s="70">
        <f t="shared" si="18"/>
        <v>40000</v>
      </c>
      <c r="M22" s="22">
        <f t="shared" si="1"/>
        <v>4000000</v>
      </c>
      <c r="N22" s="22">
        <f t="shared" si="2"/>
        <v>7169.42</v>
      </c>
      <c r="O22" s="22">
        <f t="shared" si="3"/>
        <v>716942</v>
      </c>
      <c r="P22" s="22">
        <f t="shared" si="4"/>
        <v>2830.1651999999999</v>
      </c>
      <c r="Q22" s="22">
        <f t="shared" si="5"/>
        <v>283016.52</v>
      </c>
      <c r="R22" s="22">
        <f t="shared" si="6"/>
        <v>4999.9585200000001</v>
      </c>
      <c r="S22" s="23">
        <f t="shared" si="7"/>
        <v>499995.85200000001</v>
      </c>
      <c r="T22" s="23">
        <f t="shared" si="8"/>
        <v>54999.543720000001</v>
      </c>
      <c r="U22" s="77">
        <f t="shared" si="9"/>
        <v>5499954.3719999995</v>
      </c>
    </row>
    <row r="23" spans="1:21">
      <c r="A23" s="1">
        <f t="shared" si="10"/>
        <v>9</v>
      </c>
      <c r="B23" s="3" t="s">
        <v>106</v>
      </c>
      <c r="C23" s="67">
        <v>98</v>
      </c>
      <c r="D23" s="71">
        <f>$D$15</f>
        <v>3.3E-3</v>
      </c>
      <c r="E23" s="71">
        <f>$E$15</f>
        <v>2.7554999999999997E-3</v>
      </c>
      <c r="F23" s="71">
        <f>$F$15</f>
        <v>8.0000000000000002E-3</v>
      </c>
      <c r="G23" s="71">
        <f>$G$15</f>
        <v>6.6800000000000002E-3</v>
      </c>
      <c r="H23" s="86">
        <f>$H$15</f>
        <v>0.16980000000000001</v>
      </c>
      <c r="I23" s="43">
        <f t="shared" ref="I23:I29" si="19">SUM(E23,G23,H23)</f>
        <v>0.17923549999999999</v>
      </c>
      <c r="J23" s="41">
        <f t="shared" si="16"/>
        <v>0.06</v>
      </c>
      <c r="K23" s="41">
        <f t="shared" si="17"/>
        <v>0.1</v>
      </c>
      <c r="L23" s="70">
        <f>$L$15</f>
        <v>40000</v>
      </c>
      <c r="M23" s="22">
        <f t="shared" ref="M23:M29" si="20">C23*L23</f>
        <v>3920000</v>
      </c>
      <c r="N23" s="22">
        <f t="shared" ref="N23:N29" si="21">L23*I23</f>
        <v>7169.42</v>
      </c>
      <c r="O23" s="22">
        <f t="shared" ref="O23:O29" si="22">N23*C23</f>
        <v>702603.16</v>
      </c>
      <c r="P23" s="22">
        <f t="shared" ref="P23:P29" si="23">(L23+N23)*J23</f>
        <v>2830.1651999999999</v>
      </c>
      <c r="Q23" s="22">
        <f t="shared" ref="Q23:Q29" si="24">P23*C23</f>
        <v>277356.18959999998</v>
      </c>
      <c r="R23" s="22">
        <f t="shared" ref="R23:R29" si="25">(L23+N23+P23)*K23</f>
        <v>4999.9585200000001</v>
      </c>
      <c r="S23" s="23">
        <f t="shared" ref="S23:S29" si="26">R23*C23</f>
        <v>489995.93495999998</v>
      </c>
      <c r="T23" s="23">
        <f t="shared" ref="T23:T29" si="27">L23+N23+P23+R23</f>
        <v>54999.543720000001</v>
      </c>
      <c r="U23" s="77">
        <f t="shared" ref="U23:U29" si="28">M23+O23+Q23+S23</f>
        <v>5389955.2845600005</v>
      </c>
    </row>
    <row r="24" spans="1:21">
      <c r="A24" s="1">
        <f t="shared" si="10"/>
        <v>10</v>
      </c>
      <c r="B24" s="3" t="s">
        <v>107</v>
      </c>
      <c r="C24" s="67">
        <v>98</v>
      </c>
      <c r="D24" s="71">
        <f t="shared" ref="D24:D29" si="29">$D$15</f>
        <v>3.3E-3</v>
      </c>
      <c r="E24" s="71">
        <f t="shared" ref="E24:E29" si="30">$E$15</f>
        <v>2.7554999999999997E-3</v>
      </c>
      <c r="F24" s="71">
        <f t="shared" ref="F24:F29" si="31">$F$15</f>
        <v>8.0000000000000002E-3</v>
      </c>
      <c r="G24" s="71">
        <f t="shared" ref="G24:G29" si="32">$G$15</f>
        <v>6.6800000000000002E-3</v>
      </c>
      <c r="H24" s="86">
        <f t="shared" ref="H24:H29" si="33">$H$15</f>
        <v>0.16980000000000001</v>
      </c>
      <c r="I24" s="43">
        <f t="shared" si="19"/>
        <v>0.17923549999999999</v>
      </c>
      <c r="J24" s="41">
        <f t="shared" si="16"/>
        <v>0.06</v>
      </c>
      <c r="K24" s="41">
        <f t="shared" si="17"/>
        <v>0.1</v>
      </c>
      <c r="L24" s="70">
        <f t="shared" ref="L24:L29" si="34">$L$15</f>
        <v>40000</v>
      </c>
      <c r="M24" s="22">
        <f t="shared" si="20"/>
        <v>3920000</v>
      </c>
      <c r="N24" s="22">
        <f t="shared" si="21"/>
        <v>7169.42</v>
      </c>
      <c r="O24" s="22">
        <f t="shared" si="22"/>
        <v>702603.16</v>
      </c>
      <c r="P24" s="22">
        <f t="shared" si="23"/>
        <v>2830.1651999999999</v>
      </c>
      <c r="Q24" s="22">
        <f t="shared" si="24"/>
        <v>277356.18959999998</v>
      </c>
      <c r="R24" s="22">
        <f t="shared" si="25"/>
        <v>4999.9585200000001</v>
      </c>
      <c r="S24" s="23">
        <f t="shared" si="26"/>
        <v>489995.93495999998</v>
      </c>
      <c r="T24" s="23">
        <f t="shared" si="27"/>
        <v>54999.543720000001</v>
      </c>
      <c r="U24" s="77">
        <f t="shared" si="28"/>
        <v>5389955.2845600005</v>
      </c>
    </row>
    <row r="25" spans="1:21">
      <c r="A25" s="1">
        <f t="shared" si="10"/>
        <v>11</v>
      </c>
      <c r="B25" s="3" t="s">
        <v>108</v>
      </c>
      <c r="C25" s="67">
        <v>96</v>
      </c>
      <c r="D25" s="71">
        <f>$D$15</f>
        <v>3.3E-3</v>
      </c>
      <c r="E25" s="71">
        <f>$E$15</f>
        <v>2.7554999999999997E-3</v>
      </c>
      <c r="F25" s="71">
        <f>$F$15</f>
        <v>8.0000000000000002E-3</v>
      </c>
      <c r="G25" s="71">
        <f>$G$15</f>
        <v>6.6800000000000002E-3</v>
      </c>
      <c r="H25" s="86">
        <f>$H$15</f>
        <v>0.16980000000000001</v>
      </c>
      <c r="I25" s="43">
        <f t="shared" si="19"/>
        <v>0.17923549999999999</v>
      </c>
      <c r="J25" s="41">
        <f t="shared" si="16"/>
        <v>0.06</v>
      </c>
      <c r="K25" s="41">
        <f t="shared" si="17"/>
        <v>0.1</v>
      </c>
      <c r="L25" s="70">
        <f>$L$15</f>
        <v>40000</v>
      </c>
      <c r="M25" s="22">
        <f t="shared" si="20"/>
        <v>3840000</v>
      </c>
      <c r="N25" s="22">
        <f t="shared" si="21"/>
        <v>7169.42</v>
      </c>
      <c r="O25" s="22">
        <f t="shared" si="22"/>
        <v>688264.32000000007</v>
      </c>
      <c r="P25" s="22">
        <f t="shared" si="23"/>
        <v>2830.1651999999999</v>
      </c>
      <c r="Q25" s="22">
        <f t="shared" si="24"/>
        <v>271695.85920000001</v>
      </c>
      <c r="R25" s="22">
        <f t="shared" si="25"/>
        <v>4999.9585200000001</v>
      </c>
      <c r="S25" s="23">
        <f t="shared" si="26"/>
        <v>479996.01792000001</v>
      </c>
      <c r="T25" s="23">
        <f t="shared" si="27"/>
        <v>54999.543720000001</v>
      </c>
      <c r="U25" s="77">
        <f t="shared" si="28"/>
        <v>5279956.1971199997</v>
      </c>
    </row>
    <row r="26" spans="1:21">
      <c r="A26" s="1">
        <f t="shared" si="10"/>
        <v>12</v>
      </c>
      <c r="B26" s="3" t="s">
        <v>109</v>
      </c>
      <c r="C26" s="67">
        <v>98</v>
      </c>
      <c r="D26" s="71">
        <f t="shared" si="29"/>
        <v>3.3E-3</v>
      </c>
      <c r="E26" s="71">
        <f t="shared" si="30"/>
        <v>2.7554999999999997E-3</v>
      </c>
      <c r="F26" s="71">
        <f t="shared" si="31"/>
        <v>8.0000000000000002E-3</v>
      </c>
      <c r="G26" s="71">
        <f t="shared" si="32"/>
        <v>6.6800000000000002E-3</v>
      </c>
      <c r="H26" s="86">
        <f t="shared" si="33"/>
        <v>0.16980000000000001</v>
      </c>
      <c r="I26" s="43">
        <f t="shared" si="19"/>
        <v>0.17923549999999999</v>
      </c>
      <c r="J26" s="41">
        <f t="shared" si="16"/>
        <v>0.06</v>
      </c>
      <c r="K26" s="41">
        <f t="shared" si="17"/>
        <v>0.1</v>
      </c>
      <c r="L26" s="70">
        <f t="shared" si="34"/>
        <v>40000</v>
      </c>
      <c r="M26" s="22">
        <f t="shared" si="20"/>
        <v>3920000</v>
      </c>
      <c r="N26" s="22">
        <f t="shared" si="21"/>
        <v>7169.42</v>
      </c>
      <c r="O26" s="22">
        <f t="shared" si="22"/>
        <v>702603.16</v>
      </c>
      <c r="P26" s="22">
        <f t="shared" si="23"/>
        <v>2830.1651999999999</v>
      </c>
      <c r="Q26" s="22">
        <f t="shared" si="24"/>
        <v>277356.18959999998</v>
      </c>
      <c r="R26" s="22">
        <f t="shared" si="25"/>
        <v>4999.9585200000001</v>
      </c>
      <c r="S26" s="23">
        <f t="shared" si="26"/>
        <v>489995.93495999998</v>
      </c>
      <c r="T26" s="23">
        <f t="shared" si="27"/>
        <v>54999.543720000001</v>
      </c>
      <c r="U26" s="77">
        <f t="shared" si="28"/>
        <v>5389955.2845600005</v>
      </c>
    </row>
    <row r="27" spans="1:21">
      <c r="A27" s="1">
        <f t="shared" si="10"/>
        <v>13</v>
      </c>
      <c r="B27" s="3" t="s">
        <v>110</v>
      </c>
      <c r="C27" s="67">
        <v>100</v>
      </c>
      <c r="D27" s="71">
        <f>$D$15</f>
        <v>3.3E-3</v>
      </c>
      <c r="E27" s="71">
        <f>$E$15</f>
        <v>2.7554999999999997E-3</v>
      </c>
      <c r="F27" s="71">
        <f>$F$15</f>
        <v>8.0000000000000002E-3</v>
      </c>
      <c r="G27" s="71">
        <f>$G$15</f>
        <v>6.6800000000000002E-3</v>
      </c>
      <c r="H27" s="86">
        <f>$H$15</f>
        <v>0.16980000000000001</v>
      </c>
      <c r="I27" s="43">
        <f t="shared" si="19"/>
        <v>0.17923549999999999</v>
      </c>
      <c r="J27" s="41">
        <f t="shared" si="16"/>
        <v>0.06</v>
      </c>
      <c r="K27" s="41">
        <f t="shared" si="17"/>
        <v>0.1</v>
      </c>
      <c r="L27" s="70">
        <f>$L$15</f>
        <v>40000</v>
      </c>
      <c r="M27" s="22">
        <f t="shared" si="20"/>
        <v>4000000</v>
      </c>
      <c r="N27" s="22">
        <f t="shared" si="21"/>
        <v>7169.42</v>
      </c>
      <c r="O27" s="22">
        <f t="shared" si="22"/>
        <v>716942</v>
      </c>
      <c r="P27" s="22">
        <f t="shared" si="23"/>
        <v>2830.1651999999999</v>
      </c>
      <c r="Q27" s="22">
        <f t="shared" si="24"/>
        <v>283016.52</v>
      </c>
      <c r="R27" s="22">
        <f t="shared" si="25"/>
        <v>4999.9585200000001</v>
      </c>
      <c r="S27" s="23">
        <f t="shared" si="26"/>
        <v>499995.85200000001</v>
      </c>
      <c r="T27" s="23">
        <f t="shared" si="27"/>
        <v>54999.543720000001</v>
      </c>
      <c r="U27" s="77">
        <f t="shared" si="28"/>
        <v>5499954.3719999995</v>
      </c>
    </row>
    <row r="28" spans="1:21">
      <c r="A28" s="1">
        <f t="shared" si="10"/>
        <v>14</v>
      </c>
      <c r="B28" s="3" t="s">
        <v>111</v>
      </c>
      <c r="C28" s="67">
        <v>98</v>
      </c>
      <c r="D28" s="71">
        <f t="shared" si="29"/>
        <v>3.3E-3</v>
      </c>
      <c r="E28" s="71">
        <f t="shared" si="30"/>
        <v>2.7554999999999997E-3</v>
      </c>
      <c r="F28" s="71">
        <f t="shared" si="31"/>
        <v>8.0000000000000002E-3</v>
      </c>
      <c r="G28" s="71">
        <f t="shared" si="32"/>
        <v>6.6800000000000002E-3</v>
      </c>
      <c r="H28" s="86">
        <f t="shared" si="33"/>
        <v>0.16980000000000001</v>
      </c>
      <c r="I28" s="43">
        <f t="shared" si="19"/>
        <v>0.17923549999999999</v>
      </c>
      <c r="J28" s="41">
        <f t="shared" si="16"/>
        <v>0.06</v>
      </c>
      <c r="K28" s="41">
        <f t="shared" si="17"/>
        <v>0.1</v>
      </c>
      <c r="L28" s="70">
        <f t="shared" si="34"/>
        <v>40000</v>
      </c>
      <c r="M28" s="22">
        <f t="shared" si="20"/>
        <v>3920000</v>
      </c>
      <c r="N28" s="22">
        <f t="shared" si="21"/>
        <v>7169.42</v>
      </c>
      <c r="O28" s="22">
        <f t="shared" si="22"/>
        <v>702603.16</v>
      </c>
      <c r="P28" s="22">
        <f t="shared" si="23"/>
        <v>2830.1651999999999</v>
      </c>
      <c r="Q28" s="22">
        <f t="shared" si="24"/>
        <v>277356.18959999998</v>
      </c>
      <c r="R28" s="22">
        <f t="shared" si="25"/>
        <v>4999.9585200000001</v>
      </c>
      <c r="S28" s="23">
        <f t="shared" si="26"/>
        <v>489995.93495999998</v>
      </c>
      <c r="T28" s="23">
        <f t="shared" si="27"/>
        <v>54999.543720000001</v>
      </c>
      <c r="U28" s="77">
        <f t="shared" si="28"/>
        <v>5389955.2845600005</v>
      </c>
    </row>
    <row r="29" spans="1:21">
      <c r="A29" s="1">
        <f t="shared" si="10"/>
        <v>15</v>
      </c>
      <c r="B29" s="3" t="s">
        <v>112</v>
      </c>
      <c r="C29" s="67">
        <v>98</v>
      </c>
      <c r="D29" s="71">
        <f t="shared" si="29"/>
        <v>3.3E-3</v>
      </c>
      <c r="E29" s="71">
        <f t="shared" si="30"/>
        <v>2.7554999999999997E-3</v>
      </c>
      <c r="F29" s="71">
        <f t="shared" si="31"/>
        <v>8.0000000000000002E-3</v>
      </c>
      <c r="G29" s="71">
        <f t="shared" si="32"/>
        <v>6.6800000000000002E-3</v>
      </c>
      <c r="H29" s="86">
        <f t="shared" si="33"/>
        <v>0.16980000000000001</v>
      </c>
      <c r="I29" s="43">
        <f t="shared" si="19"/>
        <v>0.17923549999999999</v>
      </c>
      <c r="J29" s="41">
        <f t="shared" si="16"/>
        <v>0.06</v>
      </c>
      <c r="K29" s="41">
        <f t="shared" si="17"/>
        <v>0.1</v>
      </c>
      <c r="L29" s="70">
        <f t="shared" si="34"/>
        <v>40000</v>
      </c>
      <c r="M29" s="22">
        <f t="shared" si="20"/>
        <v>3920000</v>
      </c>
      <c r="N29" s="22">
        <f t="shared" si="21"/>
        <v>7169.42</v>
      </c>
      <c r="O29" s="22">
        <f t="shared" si="22"/>
        <v>702603.16</v>
      </c>
      <c r="P29" s="22">
        <f t="shared" si="23"/>
        <v>2830.1651999999999</v>
      </c>
      <c r="Q29" s="22">
        <f t="shared" si="24"/>
        <v>277356.18959999998</v>
      </c>
      <c r="R29" s="22">
        <f t="shared" si="25"/>
        <v>4999.9585200000001</v>
      </c>
      <c r="S29" s="23">
        <f t="shared" si="26"/>
        <v>489995.93495999998</v>
      </c>
      <c r="T29" s="23">
        <f t="shared" si="27"/>
        <v>54999.543720000001</v>
      </c>
      <c r="U29" s="77">
        <f t="shared" si="28"/>
        <v>5389955.2845600005</v>
      </c>
    </row>
    <row r="30" spans="1:21">
      <c r="A30" s="1">
        <f t="shared" si="10"/>
        <v>16</v>
      </c>
      <c r="B30" s="3" t="s">
        <v>113</v>
      </c>
      <c r="C30" s="67">
        <v>96</v>
      </c>
      <c r="D30" s="71">
        <f>$D$15</f>
        <v>3.3E-3</v>
      </c>
      <c r="E30" s="71">
        <f>$E$15</f>
        <v>2.7554999999999997E-3</v>
      </c>
      <c r="F30" s="71">
        <f>$F$15</f>
        <v>8.0000000000000002E-3</v>
      </c>
      <c r="G30" s="71">
        <f>$G$15</f>
        <v>6.6800000000000002E-3</v>
      </c>
      <c r="H30" s="86">
        <f>$H$15</f>
        <v>0.16980000000000001</v>
      </c>
      <c r="I30" s="43">
        <f t="shared" ref="I30:I31" si="35">SUM(E30,G30,H30)</f>
        <v>0.17923549999999999</v>
      </c>
      <c r="J30" s="41">
        <f t="shared" si="16"/>
        <v>0.06</v>
      </c>
      <c r="K30" s="41">
        <f t="shared" si="17"/>
        <v>0.1</v>
      </c>
      <c r="L30" s="70">
        <f>$L$15</f>
        <v>40000</v>
      </c>
      <c r="M30" s="22">
        <f t="shared" ref="M30:M31" si="36">C30*L30</f>
        <v>3840000</v>
      </c>
      <c r="N30" s="22">
        <f t="shared" ref="N30:N31" si="37">L30*I30</f>
        <v>7169.42</v>
      </c>
      <c r="O30" s="22">
        <f t="shared" ref="O30:O31" si="38">N30*C30</f>
        <v>688264.32000000007</v>
      </c>
      <c r="P30" s="22">
        <f t="shared" ref="P30:P31" si="39">(L30+N30)*J30</f>
        <v>2830.1651999999999</v>
      </c>
      <c r="Q30" s="22">
        <f t="shared" ref="Q30:Q31" si="40">P30*C30</f>
        <v>271695.85920000001</v>
      </c>
      <c r="R30" s="22">
        <f t="shared" ref="R30:R31" si="41">(L30+N30+P30)*K30</f>
        <v>4999.9585200000001</v>
      </c>
      <c r="S30" s="23">
        <f t="shared" ref="S30:S31" si="42">R30*C30</f>
        <v>479996.01792000001</v>
      </c>
      <c r="T30" s="23">
        <f t="shared" ref="T30:T31" si="43">L30+N30+P30+R30</f>
        <v>54999.543720000001</v>
      </c>
      <c r="U30" s="77">
        <f t="shared" ref="U30:U31" si="44">M30+O30+Q30+S30</f>
        <v>5279956.1971199997</v>
      </c>
    </row>
    <row r="31" spans="1:21">
      <c r="A31" s="1">
        <f t="shared" si="10"/>
        <v>17</v>
      </c>
      <c r="B31" s="3" t="s">
        <v>114</v>
      </c>
      <c r="C31" s="67">
        <v>98</v>
      </c>
      <c r="D31" s="71">
        <f t="shared" ref="D31:D33" si="45">$D$15</f>
        <v>3.3E-3</v>
      </c>
      <c r="E31" s="71">
        <f t="shared" ref="E31:E33" si="46">$E$15</f>
        <v>2.7554999999999997E-3</v>
      </c>
      <c r="F31" s="71">
        <f t="shared" ref="F31:F33" si="47">$F$15</f>
        <v>8.0000000000000002E-3</v>
      </c>
      <c r="G31" s="71">
        <f t="shared" ref="G31:G33" si="48">$G$15</f>
        <v>6.6800000000000002E-3</v>
      </c>
      <c r="H31" s="86">
        <f t="shared" ref="H31:H33" si="49">$H$15</f>
        <v>0.16980000000000001</v>
      </c>
      <c r="I31" s="43">
        <f t="shared" si="35"/>
        <v>0.17923549999999999</v>
      </c>
      <c r="J31" s="41">
        <f t="shared" si="16"/>
        <v>0.06</v>
      </c>
      <c r="K31" s="41">
        <f t="shared" si="17"/>
        <v>0.1</v>
      </c>
      <c r="L31" s="70">
        <f t="shared" ref="L31:L33" si="50">$L$15</f>
        <v>40000</v>
      </c>
      <c r="M31" s="22">
        <f t="shared" si="36"/>
        <v>3920000</v>
      </c>
      <c r="N31" s="22">
        <f t="shared" si="37"/>
        <v>7169.42</v>
      </c>
      <c r="O31" s="22">
        <f t="shared" si="38"/>
        <v>702603.16</v>
      </c>
      <c r="P31" s="22">
        <f t="shared" si="39"/>
        <v>2830.1651999999999</v>
      </c>
      <c r="Q31" s="22">
        <f t="shared" si="40"/>
        <v>277356.18959999998</v>
      </c>
      <c r="R31" s="22">
        <f t="shared" si="41"/>
        <v>4999.9585200000001</v>
      </c>
      <c r="S31" s="23">
        <f t="shared" si="42"/>
        <v>489995.93495999998</v>
      </c>
      <c r="T31" s="23">
        <f t="shared" si="43"/>
        <v>54999.543720000001</v>
      </c>
      <c r="U31" s="77">
        <f t="shared" si="44"/>
        <v>5389955.2845600005</v>
      </c>
    </row>
    <row r="32" spans="1:21">
      <c r="A32" s="1">
        <f t="shared" si="10"/>
        <v>18</v>
      </c>
      <c r="B32" s="3" t="s">
        <v>115</v>
      </c>
      <c r="C32" s="67">
        <v>100</v>
      </c>
      <c r="D32" s="71">
        <f>$D$15</f>
        <v>3.3E-3</v>
      </c>
      <c r="E32" s="71">
        <f>$E$15</f>
        <v>2.7554999999999997E-3</v>
      </c>
      <c r="F32" s="71">
        <f>$F$15</f>
        <v>8.0000000000000002E-3</v>
      </c>
      <c r="G32" s="71">
        <f>$G$15</f>
        <v>6.6800000000000002E-3</v>
      </c>
      <c r="H32" s="86">
        <f>$H$15</f>
        <v>0.16980000000000001</v>
      </c>
      <c r="I32" s="43">
        <f t="shared" ref="I32:I33" si="51">SUM(E32,G32,H32)</f>
        <v>0.17923549999999999</v>
      </c>
      <c r="J32" s="41">
        <f t="shared" si="16"/>
        <v>0.06</v>
      </c>
      <c r="K32" s="41">
        <f t="shared" si="17"/>
        <v>0.1</v>
      </c>
      <c r="L32" s="70">
        <f>$L$15</f>
        <v>40000</v>
      </c>
      <c r="M32" s="22">
        <f t="shared" ref="M32:M33" si="52">C32*L32</f>
        <v>4000000</v>
      </c>
      <c r="N32" s="22">
        <f t="shared" ref="N32:N33" si="53">L32*I32</f>
        <v>7169.42</v>
      </c>
      <c r="O32" s="22">
        <f t="shared" ref="O32:O33" si="54">N32*C32</f>
        <v>716942</v>
      </c>
      <c r="P32" s="22">
        <f t="shared" ref="P32:P33" si="55">(L32+N32)*J32</f>
        <v>2830.1651999999999</v>
      </c>
      <c r="Q32" s="22">
        <f t="shared" ref="Q32:Q33" si="56">P32*C32</f>
        <v>283016.52</v>
      </c>
      <c r="R32" s="22">
        <f t="shared" ref="R32:R33" si="57">(L32+N32+P32)*K32</f>
        <v>4999.9585200000001</v>
      </c>
      <c r="S32" s="23">
        <f t="shared" ref="S32:S33" si="58">R32*C32</f>
        <v>499995.85200000001</v>
      </c>
      <c r="T32" s="23">
        <f t="shared" ref="T32:T33" si="59">L32+N32+P32+R32</f>
        <v>54999.543720000001</v>
      </c>
      <c r="U32" s="77">
        <f t="shared" ref="U32:U33" si="60">M32+O32+Q32+S32</f>
        <v>5499954.3719999995</v>
      </c>
    </row>
    <row r="33" spans="1:21">
      <c r="A33" s="1">
        <f t="shared" si="10"/>
        <v>19</v>
      </c>
      <c r="B33" s="3" t="s">
        <v>116</v>
      </c>
      <c r="C33" s="67">
        <v>98</v>
      </c>
      <c r="D33" s="71">
        <f t="shared" si="45"/>
        <v>3.3E-3</v>
      </c>
      <c r="E33" s="71">
        <f t="shared" si="46"/>
        <v>2.7554999999999997E-3</v>
      </c>
      <c r="F33" s="71">
        <f t="shared" si="47"/>
        <v>8.0000000000000002E-3</v>
      </c>
      <c r="G33" s="71">
        <f t="shared" si="48"/>
        <v>6.6800000000000002E-3</v>
      </c>
      <c r="H33" s="86">
        <f t="shared" si="49"/>
        <v>0.16980000000000001</v>
      </c>
      <c r="I33" s="43">
        <f t="shared" si="51"/>
        <v>0.17923549999999999</v>
      </c>
      <c r="J33" s="41">
        <f t="shared" si="16"/>
        <v>0.06</v>
      </c>
      <c r="K33" s="41">
        <f t="shared" si="17"/>
        <v>0.1</v>
      </c>
      <c r="L33" s="70">
        <f t="shared" si="50"/>
        <v>40000</v>
      </c>
      <c r="M33" s="22">
        <f t="shared" si="52"/>
        <v>3920000</v>
      </c>
      <c r="N33" s="22">
        <f t="shared" si="53"/>
        <v>7169.42</v>
      </c>
      <c r="O33" s="22">
        <f t="shared" si="54"/>
        <v>702603.16</v>
      </c>
      <c r="P33" s="22">
        <f t="shared" si="55"/>
        <v>2830.1651999999999</v>
      </c>
      <c r="Q33" s="22">
        <f t="shared" si="56"/>
        <v>277356.18959999998</v>
      </c>
      <c r="R33" s="22">
        <f t="shared" si="57"/>
        <v>4999.9585200000001</v>
      </c>
      <c r="S33" s="23">
        <f t="shared" si="58"/>
        <v>489995.93495999998</v>
      </c>
      <c r="T33" s="23">
        <f t="shared" si="59"/>
        <v>54999.543720000001</v>
      </c>
      <c r="U33" s="77">
        <f t="shared" si="60"/>
        <v>5389955.2845600005</v>
      </c>
    </row>
    <row r="34" spans="1:21">
      <c r="A34" s="1">
        <f t="shared" si="10"/>
        <v>20</v>
      </c>
      <c r="B34" s="3" t="s">
        <v>117</v>
      </c>
      <c r="C34" s="67">
        <v>98</v>
      </c>
      <c r="D34" s="71">
        <f>$D$15</f>
        <v>3.3E-3</v>
      </c>
      <c r="E34" s="71">
        <f>$E$15</f>
        <v>2.7554999999999997E-3</v>
      </c>
      <c r="F34" s="71">
        <f>$F$15</f>
        <v>8.0000000000000002E-3</v>
      </c>
      <c r="G34" s="71">
        <f>$G$15</f>
        <v>6.6800000000000002E-3</v>
      </c>
      <c r="H34" s="86">
        <f>$H$15</f>
        <v>0.16980000000000001</v>
      </c>
      <c r="I34" s="43">
        <f t="shared" ref="I34" si="61">SUM(E34,G34,H34)</f>
        <v>0.17923549999999999</v>
      </c>
      <c r="J34" s="41">
        <f>J15</f>
        <v>0.06</v>
      </c>
      <c r="K34" s="41">
        <f>$K$15</f>
        <v>0.1</v>
      </c>
      <c r="L34" s="70">
        <f>$L$15</f>
        <v>40000</v>
      </c>
      <c r="M34" s="22">
        <f t="shared" ref="M34" si="62">C34*L34</f>
        <v>3920000</v>
      </c>
      <c r="N34" s="22">
        <f t="shared" ref="N34" si="63">L34*I34</f>
        <v>7169.42</v>
      </c>
      <c r="O34" s="22">
        <f t="shared" ref="O34" si="64">N34*C34</f>
        <v>702603.16</v>
      </c>
      <c r="P34" s="22">
        <f t="shared" ref="P34" si="65">(L34+N34)*J34</f>
        <v>2830.1651999999999</v>
      </c>
      <c r="Q34" s="22">
        <f t="shared" ref="Q34" si="66">P34*C34</f>
        <v>277356.18959999998</v>
      </c>
      <c r="R34" s="22">
        <f t="shared" ref="R34" si="67">(L34+N34+P34)*K34</f>
        <v>4999.9585200000001</v>
      </c>
      <c r="S34" s="23">
        <f t="shared" ref="S34" si="68">R34*C34</f>
        <v>489995.93495999998</v>
      </c>
      <c r="T34" s="23">
        <f t="shared" ref="T34" si="69">L34+N34+P34+R34</f>
        <v>54999.543720000001</v>
      </c>
      <c r="U34" s="77">
        <f t="shared" ref="U34" si="70">M34+O34+Q34+S34</f>
        <v>5389955.2845600005</v>
      </c>
    </row>
    <row r="35" spans="1:21" ht="22.5" customHeight="1" thickBot="1">
      <c r="A35" s="143" t="s">
        <v>24</v>
      </c>
      <c r="B35" s="144"/>
      <c r="C35" s="79">
        <f>SUM(C15:C34)</f>
        <v>1960</v>
      </c>
      <c r="D35" s="145"/>
      <c r="E35" s="146"/>
      <c r="F35" s="146"/>
      <c r="G35" s="146"/>
      <c r="H35" s="146"/>
      <c r="I35" s="146"/>
      <c r="J35" s="146"/>
      <c r="K35" s="146"/>
      <c r="L35" s="147"/>
      <c r="M35" s="72">
        <f>SUM(M15:M34)</f>
        <v>78400000</v>
      </c>
      <c r="N35" s="73"/>
      <c r="O35" s="72">
        <f>SUM(O15:O34)</f>
        <v>14052063.200000001</v>
      </c>
      <c r="P35" s="73"/>
      <c r="Q35" s="72">
        <f>SUM(Q15:Q34)</f>
        <v>5547123.7920000013</v>
      </c>
      <c r="R35" s="73"/>
      <c r="S35" s="72">
        <f>SUM(S15:S34)</f>
        <v>9799918.6992000025</v>
      </c>
      <c r="T35" s="73"/>
      <c r="U35" s="78">
        <f>SUM(U15:U34)</f>
        <v>107799105.69119997</v>
      </c>
    </row>
    <row r="36" spans="1:21">
      <c r="T36" s="92"/>
    </row>
    <row r="37" spans="1:21">
      <c r="Q37" s="12"/>
      <c r="T37" s="80"/>
    </row>
    <row r="38" spans="1:21">
      <c r="T38" s="91"/>
    </row>
  </sheetData>
  <sheetProtection selectLockedCells="1"/>
  <mergeCells count="38">
    <mergeCell ref="A2:H2"/>
    <mergeCell ref="I2:U2"/>
    <mergeCell ref="S12:S14"/>
    <mergeCell ref="T12:T14"/>
    <mergeCell ref="U12:U14"/>
    <mergeCell ref="L12:L14"/>
    <mergeCell ref="M12:M14"/>
    <mergeCell ref="C10:K10"/>
    <mergeCell ref="L10:U10"/>
    <mergeCell ref="D11:I11"/>
    <mergeCell ref="L11:M11"/>
    <mergeCell ref="N11:O11"/>
    <mergeCell ref="P11:Q11"/>
    <mergeCell ref="R11:S11"/>
    <mergeCell ref="T11:U11"/>
    <mergeCell ref="A3:U3"/>
    <mergeCell ref="A4:U4"/>
    <mergeCell ref="A8:U8"/>
    <mergeCell ref="A9:U9"/>
    <mergeCell ref="A5:U5"/>
    <mergeCell ref="A6:U6"/>
    <mergeCell ref="A7:U7"/>
    <mergeCell ref="A35:B35"/>
    <mergeCell ref="D35:L35"/>
    <mergeCell ref="Q12:Q14"/>
    <mergeCell ref="R12:R14"/>
    <mergeCell ref="F12:G12"/>
    <mergeCell ref="H12:H14"/>
    <mergeCell ref="I12:I14"/>
    <mergeCell ref="K11:K14"/>
    <mergeCell ref="J11:J14"/>
    <mergeCell ref="N12:N14"/>
    <mergeCell ref="O12:O14"/>
    <mergeCell ref="P12:P14"/>
    <mergeCell ref="A10:A14"/>
    <mergeCell ref="B10:B14"/>
    <mergeCell ref="C11:C14"/>
    <mergeCell ref="D12:E12"/>
  </mergeCells>
  <phoneticPr fontId="2" type="noConversion"/>
  <dataValidations disablePrompts="1" count="2">
    <dataValidation type="decimal" allowBlank="1" showInputMessage="1" showErrorMessage="1" sqref="K15:K34" xr:uid="{00000000-0002-0000-0200-000000000000}">
      <formula1>0</formula1>
      <formula2>0.1</formula2>
    </dataValidation>
    <dataValidation type="decimal" allowBlank="1" showInputMessage="1" showErrorMessage="1" sqref="J15:J34" xr:uid="{00000000-0002-0000-0200-000001000000}">
      <formula1>0</formula1>
      <formula2>0.06</formula2>
    </dataValidation>
  </dataValidation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13" workbookViewId="0">
      <selection activeCell="B2" sqref="B2:F2"/>
    </sheetView>
  </sheetViews>
  <sheetFormatPr defaultRowHeight="16.5"/>
  <cols>
    <col min="1" max="1" width="11.25" customWidth="1"/>
    <col min="2" max="2" width="25" customWidth="1"/>
    <col min="3" max="3" width="2.875" customWidth="1"/>
    <col min="4" max="4" width="14" customWidth="1"/>
    <col min="5" max="5" width="17.625" customWidth="1"/>
    <col min="6" max="6" width="23.25" customWidth="1"/>
  </cols>
  <sheetData>
    <row r="1" spans="1:6" ht="54.95" customHeight="1">
      <c r="A1" s="171" t="s">
        <v>77</v>
      </c>
      <c r="B1" s="172"/>
      <c r="C1" s="172"/>
      <c r="D1" s="172"/>
      <c r="E1" s="172"/>
      <c r="F1" s="173"/>
    </row>
    <row r="2" spans="1:6" ht="54.95" customHeight="1">
      <c r="A2" s="1" t="s">
        <v>49</v>
      </c>
      <c r="B2" s="140" t="str">
        <f>'세부원가내역서(맞춤형)'!I2</f>
        <v>서울압구정초등학교 2025학년도 늘봄학교 맞춤형 프로그램 운영 용역</v>
      </c>
      <c r="C2" s="140"/>
      <c r="D2" s="140"/>
      <c r="E2" s="140"/>
      <c r="F2" s="141"/>
    </row>
    <row r="3" spans="1:6" ht="54.95" customHeight="1">
      <c r="A3" s="32" t="s">
        <v>14</v>
      </c>
      <c r="B3" s="128" t="s">
        <v>17</v>
      </c>
      <c r="C3" s="129"/>
      <c r="D3" s="130"/>
      <c r="E3" s="10" t="s">
        <v>15</v>
      </c>
      <c r="F3" s="33" t="s">
        <v>10</v>
      </c>
    </row>
    <row r="4" spans="1:6" ht="54.95" customHeight="1">
      <c r="A4" s="34" t="s">
        <v>11</v>
      </c>
      <c r="B4" s="131" t="s">
        <v>80</v>
      </c>
      <c r="C4" s="132"/>
      <c r="D4" s="133"/>
      <c r="E4" s="28">
        <f>'세부원가내역서(맞춤형)'!M35</f>
        <v>78400000</v>
      </c>
      <c r="F4" s="35"/>
    </row>
    <row r="5" spans="1:6" ht="103.15" customHeight="1">
      <c r="A5" s="138" t="s">
        <v>29</v>
      </c>
      <c r="B5" s="60" t="s">
        <v>81</v>
      </c>
      <c r="C5" s="11" t="s">
        <v>18</v>
      </c>
      <c r="D5" s="74">
        <f>'세부원가내역서(맞춤형)'!D15</f>
        <v>3.3E-3</v>
      </c>
      <c r="E5" s="28">
        <f>(E4-E4*F6)*D5</f>
        <v>216031.2</v>
      </c>
      <c r="F5" s="62" t="s">
        <v>44</v>
      </c>
    </row>
    <row r="6" spans="1:6" ht="51.6" customHeight="1">
      <c r="A6" s="138"/>
      <c r="B6" s="142" t="s">
        <v>60</v>
      </c>
      <c r="C6" s="142"/>
      <c r="D6" s="142"/>
      <c r="E6" s="64" t="s">
        <v>58</v>
      </c>
      <c r="F6" s="84">
        <f>'세부원가내역서(맞춤형)'!E13</f>
        <v>0.16500000000000001</v>
      </c>
    </row>
    <row r="7" spans="1:6" ht="67.900000000000006" customHeight="1">
      <c r="A7" s="138"/>
      <c r="B7" s="60" t="s">
        <v>82</v>
      </c>
      <c r="C7" s="11" t="s">
        <v>18</v>
      </c>
      <c r="D7" s="74">
        <f>'세부원가내역서(맞춤형)'!F15</f>
        <v>8.0000000000000002E-3</v>
      </c>
      <c r="E7" s="28">
        <f>(E4-E4*F8)*D7</f>
        <v>523712</v>
      </c>
      <c r="F7" s="62" t="s">
        <v>43</v>
      </c>
    </row>
    <row r="8" spans="1:6" ht="51" customHeight="1">
      <c r="A8" s="138"/>
      <c r="B8" s="142" t="s">
        <v>59</v>
      </c>
      <c r="C8" s="142"/>
      <c r="D8" s="142"/>
      <c r="E8" s="64" t="s">
        <v>58</v>
      </c>
      <c r="F8" s="84">
        <f>'세부원가내역서(맞춤형)'!G13</f>
        <v>0.16500000000000001</v>
      </c>
    </row>
    <row r="9" spans="1:6" ht="54.95" customHeight="1">
      <c r="A9" s="138"/>
      <c r="B9" s="29" t="s">
        <v>27</v>
      </c>
      <c r="C9" s="11" t="s">
        <v>18</v>
      </c>
      <c r="D9" s="74">
        <f>'세부원가내역서(맞춤형)'!H15</f>
        <v>0.16980000000000001</v>
      </c>
      <c r="E9" s="28">
        <f>E10-E5-E7</f>
        <v>13312320.000000002</v>
      </c>
      <c r="F9" s="35"/>
    </row>
    <row r="10" spans="1:6" ht="54.95" customHeight="1">
      <c r="A10" s="139"/>
      <c r="B10" s="131" t="s">
        <v>24</v>
      </c>
      <c r="C10" s="132"/>
      <c r="D10" s="133"/>
      <c r="E10" s="28">
        <f>'세부원가내역서(맞춤형)'!O35</f>
        <v>14052063.200000001</v>
      </c>
      <c r="F10" s="35"/>
    </row>
    <row r="11" spans="1:6" ht="54.95" customHeight="1">
      <c r="A11" s="34" t="s">
        <v>12</v>
      </c>
      <c r="B11" s="11" t="s">
        <v>19</v>
      </c>
      <c r="C11" s="11" t="s">
        <v>18</v>
      </c>
      <c r="D11" s="13">
        <f>'세부원가내역서(맞춤형)'!J15</f>
        <v>0.06</v>
      </c>
      <c r="E11" s="28">
        <f>(E4+E10)*D11</f>
        <v>5547123.7920000004</v>
      </c>
      <c r="F11" s="35"/>
    </row>
    <row r="12" spans="1:6" ht="54.95" customHeight="1">
      <c r="A12" s="34" t="s">
        <v>16</v>
      </c>
      <c r="B12" s="11" t="s">
        <v>20</v>
      </c>
      <c r="C12" s="11" t="s">
        <v>18</v>
      </c>
      <c r="D12" s="13">
        <f>'세부원가내역서(맞춤형)'!K15</f>
        <v>0.1</v>
      </c>
      <c r="E12" s="28">
        <f>(E4+E10+E11)*D12</f>
        <v>9799918.6992000006</v>
      </c>
      <c r="F12" s="35"/>
    </row>
    <row r="13" spans="1:6" ht="54.95" customHeight="1">
      <c r="A13" s="134" t="s">
        <v>51</v>
      </c>
      <c r="B13" s="132"/>
      <c r="C13" s="132"/>
      <c r="D13" s="133"/>
      <c r="E13" s="28">
        <f>ROUNDDOWN(E4+E10+E11+E12,0)</f>
        <v>107799105</v>
      </c>
      <c r="F13" s="36"/>
    </row>
    <row r="14" spans="1:6" ht="54.95" customHeight="1" thickBot="1">
      <c r="A14" s="135" t="s">
        <v>22</v>
      </c>
      <c r="B14" s="136"/>
      <c r="C14" s="136"/>
      <c r="D14" s="137"/>
      <c r="E14" s="37">
        <f>ROUNDDOWN(E4+E10+E11+E12,-3)</f>
        <v>107799000</v>
      </c>
      <c r="F14" s="61" t="s">
        <v>13</v>
      </c>
    </row>
  </sheetData>
  <mergeCells count="10">
    <mergeCell ref="A13:D13"/>
    <mergeCell ref="A14:D14"/>
    <mergeCell ref="A1:F1"/>
    <mergeCell ref="B2:F2"/>
    <mergeCell ref="B3:D3"/>
    <mergeCell ref="B4:D4"/>
    <mergeCell ref="A5:A10"/>
    <mergeCell ref="B6:D6"/>
    <mergeCell ref="B8:D8"/>
    <mergeCell ref="B10:D10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topLeftCell="A7" workbookViewId="0">
      <selection activeCell="N10" sqref="N10"/>
    </sheetView>
  </sheetViews>
  <sheetFormatPr defaultRowHeight="16.5"/>
  <cols>
    <col min="1" max="1" width="11.25" customWidth="1"/>
    <col min="2" max="2" width="25.5" customWidth="1"/>
    <col min="3" max="3" width="2.875" customWidth="1"/>
    <col min="4" max="4" width="11.375" customWidth="1"/>
    <col min="5" max="7" width="14.75" customWidth="1"/>
    <col min="8" max="8" width="11.25" customWidth="1"/>
  </cols>
  <sheetData>
    <row r="1" spans="1:8" ht="54.95" customHeight="1">
      <c r="A1" s="171" t="s">
        <v>86</v>
      </c>
      <c r="B1" s="172"/>
      <c r="C1" s="172"/>
      <c r="D1" s="172"/>
      <c r="E1" s="172"/>
      <c r="F1" s="174"/>
      <c r="G1" s="174"/>
      <c r="H1" s="173"/>
    </row>
    <row r="2" spans="1:8" ht="54.95" customHeight="1">
      <c r="A2" s="1" t="s">
        <v>49</v>
      </c>
      <c r="B2" s="175" t="s">
        <v>120</v>
      </c>
      <c r="C2" s="175"/>
      <c r="D2" s="175"/>
      <c r="E2" s="175"/>
      <c r="F2" s="176"/>
      <c r="G2" s="176"/>
      <c r="H2" s="177"/>
    </row>
    <row r="3" spans="1:8" ht="54.95" customHeight="1">
      <c r="A3" s="32" t="s">
        <v>14</v>
      </c>
      <c r="B3" s="128" t="s">
        <v>17</v>
      </c>
      <c r="C3" s="129"/>
      <c r="D3" s="130"/>
      <c r="E3" s="10" t="s">
        <v>84</v>
      </c>
      <c r="F3" s="66" t="s">
        <v>85</v>
      </c>
      <c r="G3" s="66" t="s">
        <v>24</v>
      </c>
      <c r="H3" s="33" t="s">
        <v>10</v>
      </c>
    </row>
    <row r="4" spans="1:8" ht="54.95" customHeight="1">
      <c r="A4" s="34" t="s">
        <v>11</v>
      </c>
      <c r="B4" s="131" t="s">
        <v>26</v>
      </c>
      <c r="C4" s="132"/>
      <c r="D4" s="133"/>
      <c r="E4" s="28">
        <f>'원가계산서(선택형)'!E4</f>
        <v>289268713.12</v>
      </c>
      <c r="F4" s="75">
        <f>'원가계산서(맞춤형)'!E4</f>
        <v>78400000</v>
      </c>
      <c r="G4" s="75">
        <f>SUM(E4:F4)</f>
        <v>367668713.12</v>
      </c>
      <c r="H4" s="35"/>
    </row>
    <row r="5" spans="1:8" ht="64.150000000000006" customHeight="1">
      <c r="A5" s="138" t="s">
        <v>29</v>
      </c>
      <c r="B5" s="60" t="s">
        <v>81</v>
      </c>
      <c r="C5" s="11" t="s">
        <v>18</v>
      </c>
      <c r="D5" s="74">
        <f>'세부원가내역서(맞춤형)'!D15</f>
        <v>3.3E-3</v>
      </c>
      <c r="E5" s="28">
        <f>'원가계산서(선택형)'!E5</f>
        <v>797079.9390021601</v>
      </c>
      <c r="F5" s="75">
        <f>'원가계산서(맞춤형)'!E5</f>
        <v>216031.2</v>
      </c>
      <c r="G5" s="75">
        <f t="shared" ref="G5:G10" si="0">SUM(E5:F5)</f>
        <v>1013111.1390021602</v>
      </c>
      <c r="H5" s="62"/>
    </row>
    <row r="6" spans="1:8" ht="67.900000000000006" customHeight="1">
      <c r="A6" s="138"/>
      <c r="B6" s="60" t="s">
        <v>82</v>
      </c>
      <c r="C6" s="11" t="s">
        <v>18</v>
      </c>
      <c r="D6" s="74">
        <f>'세부원가내역서(맞춤형)'!F15</f>
        <v>8.0000000000000002E-3</v>
      </c>
      <c r="E6" s="28">
        <f>'원가계산서(선택형)'!E7</f>
        <v>1932315.0036416003</v>
      </c>
      <c r="F6" s="75">
        <f>'원가계산서(맞춤형)'!E7</f>
        <v>523712</v>
      </c>
      <c r="G6" s="75">
        <f t="shared" si="0"/>
        <v>2456027.0036416003</v>
      </c>
      <c r="H6" s="62"/>
    </row>
    <row r="7" spans="1:8" ht="54.95" customHeight="1">
      <c r="A7" s="138"/>
      <c r="B7" s="60" t="s">
        <v>50</v>
      </c>
      <c r="C7" s="11" t="s">
        <v>18</v>
      </c>
      <c r="D7" s="74" t="s">
        <v>62</v>
      </c>
      <c r="E7" s="28">
        <f>'원가계산서(선택형)'!E9</f>
        <v>22035277.872176066</v>
      </c>
      <c r="F7" s="75">
        <f>'원가계산서(맞춤형)'!E9</f>
        <v>13312320.000000002</v>
      </c>
      <c r="G7" s="75">
        <f t="shared" si="0"/>
        <v>35347597.872176066</v>
      </c>
      <c r="H7" s="35"/>
    </row>
    <row r="8" spans="1:8" ht="54.95" customHeight="1">
      <c r="A8" s="139"/>
      <c r="B8" s="131" t="s">
        <v>61</v>
      </c>
      <c r="C8" s="132"/>
      <c r="D8" s="133"/>
      <c r="E8" s="28">
        <f>SUM(E5:E7)</f>
        <v>24764672.814819828</v>
      </c>
      <c r="F8" s="28">
        <f>SUM(F5:F7)</f>
        <v>14052063.200000001</v>
      </c>
      <c r="G8" s="28">
        <f>SUM(G5:G7)</f>
        <v>38816736.014819823</v>
      </c>
      <c r="H8" s="35"/>
    </row>
    <row r="9" spans="1:8" ht="54.95" customHeight="1">
      <c r="A9" s="34" t="s">
        <v>12</v>
      </c>
      <c r="B9" s="11" t="s">
        <v>19</v>
      </c>
      <c r="C9" s="11" t="s">
        <v>18</v>
      </c>
      <c r="D9" s="13" t="s">
        <v>62</v>
      </c>
      <c r="E9" s="28">
        <f>'원가계산서(선택형)'!E11</f>
        <v>18842003.156089187</v>
      </c>
      <c r="F9" s="75">
        <f>'원가계산서(맞춤형)'!E11</f>
        <v>5547123.7920000004</v>
      </c>
      <c r="G9" s="75">
        <f t="shared" si="0"/>
        <v>24389126.948089186</v>
      </c>
      <c r="H9" s="35"/>
    </row>
    <row r="10" spans="1:8" ht="54.95" customHeight="1">
      <c r="A10" s="34" t="s">
        <v>16</v>
      </c>
      <c r="B10" s="11" t="s">
        <v>20</v>
      </c>
      <c r="C10" s="11" t="s">
        <v>18</v>
      </c>
      <c r="D10" s="13" t="s">
        <v>62</v>
      </c>
      <c r="E10" s="28">
        <f>'원가계산서(선택형)'!E12</f>
        <v>33287538.909090903</v>
      </c>
      <c r="F10" s="75">
        <f>'원가계산서(맞춤형)'!E12</f>
        <v>9799918.6992000006</v>
      </c>
      <c r="G10" s="75">
        <f t="shared" si="0"/>
        <v>43087457.608290903</v>
      </c>
      <c r="H10" s="35"/>
    </row>
    <row r="11" spans="1:8" ht="54.95" customHeight="1">
      <c r="A11" s="134" t="s">
        <v>51</v>
      </c>
      <c r="B11" s="132"/>
      <c r="C11" s="132"/>
      <c r="D11" s="133"/>
      <c r="E11" s="28">
        <f>ROUNDDOWN(E4+E8+E9+E10,0)</f>
        <v>366162928</v>
      </c>
      <c r="F11" s="28">
        <f t="shared" ref="F11:G11" si="1">ROUNDDOWN(F4+F8+F9+F10,0)</f>
        <v>107799105</v>
      </c>
      <c r="G11" s="28">
        <f t="shared" si="1"/>
        <v>473962033</v>
      </c>
      <c r="H11" s="36"/>
    </row>
    <row r="12" spans="1:8" ht="54.95" customHeight="1" thickBot="1">
      <c r="A12" s="135" t="s">
        <v>57</v>
      </c>
      <c r="B12" s="136"/>
      <c r="C12" s="136"/>
      <c r="D12" s="137"/>
      <c r="E12" s="37">
        <f>ROUNDDOWN(E4+E8+E9+E10,-3)</f>
        <v>366162000</v>
      </c>
      <c r="F12" s="37">
        <f t="shared" ref="F12" si="2">ROUNDDOWN(F4+F8+F9+F10,-3)</f>
        <v>107799000</v>
      </c>
      <c r="G12" s="37">
        <f>ROUNDDOWN(G4+G8+G9+G10,-3)</f>
        <v>473962000</v>
      </c>
      <c r="H12" s="76" t="s">
        <v>52</v>
      </c>
    </row>
  </sheetData>
  <mergeCells count="8">
    <mergeCell ref="A11:D11"/>
    <mergeCell ref="A12:D12"/>
    <mergeCell ref="A1:H1"/>
    <mergeCell ref="B2:H2"/>
    <mergeCell ref="B3:D3"/>
    <mergeCell ref="B4:D4"/>
    <mergeCell ref="A5:A8"/>
    <mergeCell ref="B8:D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세부원가내역서(선택형)</vt:lpstr>
      <vt:lpstr>원가계산서(선택형)</vt:lpstr>
      <vt:lpstr>세부원가내역서(맞춤형)</vt:lpstr>
      <vt:lpstr>원가계산서(맞춤형)</vt:lpstr>
      <vt:lpstr>원가계산서(합산)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2021-11-05T06:34:11Z</cp:lastPrinted>
  <dcterms:created xsi:type="dcterms:W3CDTF">2016-01-08T00:00:48Z</dcterms:created>
  <dcterms:modified xsi:type="dcterms:W3CDTF">2025-01-08T08:11:24Z</dcterms:modified>
</cp:coreProperties>
</file>